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G:\Mi unidad\RESPALDOS\DECANATO SOCIALES\ESTRATEGIA COMUNICACIÓN\Pagina web\Rediseño 2025\DOCUMENTOS LUIS SUBIR PÁGINA\"/>
    </mc:Choice>
  </mc:AlternateContent>
  <xr:revisionPtr revIDLastSave="0" documentId="8_{CE243176-71F9-4502-B71D-31A16D767A41}" xr6:coauthVersionLast="47" xr6:coauthVersionMax="47" xr10:uidLastSave="{00000000-0000-0000-0000-000000000000}"/>
  <bookViews>
    <workbookView xWindow="28680" yWindow="-120" windowWidth="24240" windowHeight="13020" activeTab="1" xr2:uid="{00000000-000D-0000-FFFF-FFFF00000000}"/>
  </bookViews>
  <sheets>
    <sheet name="BASE_DATOS" sheetId="1" r:id="rId1"/>
    <sheet name="Acciones_aportes" sheetId="2" r:id="rId2"/>
  </sheets>
  <definedNames>
    <definedName name="Centro_de_Estudios_Generales">BASE_DATOS!$J$3</definedName>
    <definedName name="Centro_de_Investigación_Docencia_y_Extensión_Artística">BASE_DATOS!$L$3:$L$7</definedName>
    <definedName name="Centro_de_Investigación_y_Docencia_en_Educación">BASE_DATOS!$M$3:$M$8</definedName>
    <definedName name="Facultad_de_Ciencias_de_la_Salud">BASE_DATOS!$F$3:$F$5</definedName>
    <definedName name="Facultad_de_Ciencias_de_la_Tierra_y_el_Mar">BASE_DATOS!$G$3:$G$12</definedName>
    <definedName name="Facultad_de_Ciencias_Exactas_y_Naturales">BASE_DATOS!$H$3:$H$9</definedName>
    <definedName name="Facultad_de_Ciencias_Sociales">BASE_DATOS!$I$3:$I$13</definedName>
    <definedName name="Facultad_de_Filosofía_y_Letras">BASE_DATOS!$K$3:$K$9</definedName>
    <definedName name="Rectoría">BASE_DATOS!$B$3:$B$12</definedName>
    <definedName name="Sección_Regional_Huetar_Norte_y_Caribe">BASE_DATOS!$P$2:$P$3</definedName>
    <definedName name="Sede_Región_Brunca">BASE_DATOS!$N$2:$N$3</definedName>
    <definedName name="Sede_Región_Chorotega">BASE_DATOS!$O$1</definedName>
    <definedName name="Vicerrectoría_de_Administración">BASE_DATOS!$C$3:$C$10</definedName>
    <definedName name="Vicerrectoría_de_Docencia">BASE_DATOS!$D$3:$D$6</definedName>
    <definedName name="Vicerrectoría_de_Vida_Estudiantil">BASE_DATOS!$E$3:$E$7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N3611" i="2" l="1"/>
  <c r="G3611" i="2"/>
  <c r="N3610" i="2"/>
  <c r="G3610" i="2"/>
  <c r="N3609" i="2"/>
  <c r="G3609" i="2"/>
  <c r="N3608" i="2"/>
  <c r="G3608" i="2"/>
  <c r="N3607" i="2"/>
  <c r="G3607" i="2"/>
  <c r="N3606" i="2"/>
  <c r="G3606" i="2"/>
  <c r="N3605" i="2"/>
  <c r="G3605" i="2"/>
  <c r="N3604" i="2"/>
  <c r="G3604" i="2"/>
  <c r="N3603" i="2"/>
  <c r="G3603" i="2"/>
  <c r="N3602" i="2"/>
  <c r="G3602" i="2"/>
  <c r="N3601" i="2"/>
  <c r="G3601" i="2"/>
  <c r="N3600" i="2"/>
  <c r="G3600" i="2"/>
  <c r="N3599" i="2"/>
  <c r="G3599" i="2"/>
  <c r="N3598" i="2"/>
  <c r="G3598" i="2"/>
  <c r="N3597" i="2"/>
  <c r="G3597" i="2"/>
  <c r="N3596" i="2"/>
  <c r="G3596" i="2"/>
  <c r="N3595" i="2"/>
  <c r="G3595" i="2"/>
  <c r="N3594" i="2"/>
  <c r="G3594" i="2"/>
  <c r="N3593" i="2"/>
  <c r="G3593" i="2"/>
  <c r="N3592" i="2"/>
  <c r="G3592" i="2"/>
  <c r="N3591" i="2"/>
  <c r="G3591" i="2"/>
  <c r="N3590" i="2"/>
  <c r="G3590" i="2"/>
  <c r="N3589" i="2"/>
  <c r="G3589" i="2"/>
  <c r="N3588" i="2"/>
  <c r="G3588" i="2"/>
  <c r="N3587" i="2"/>
  <c r="G3587" i="2"/>
  <c r="N3586" i="2"/>
  <c r="G3586" i="2"/>
  <c r="N3585" i="2"/>
  <c r="G3585" i="2"/>
  <c r="N3584" i="2"/>
  <c r="G3584" i="2"/>
  <c r="N3583" i="2"/>
  <c r="G3583" i="2"/>
  <c r="N3582" i="2"/>
  <c r="G3582" i="2"/>
  <c r="N3581" i="2"/>
  <c r="G3581" i="2"/>
  <c r="N3580" i="2"/>
  <c r="G3580" i="2"/>
  <c r="N3579" i="2"/>
  <c r="G3579" i="2"/>
  <c r="J3573" i="2" a="1"/>
  <c r="J3573" i="2" s="1"/>
  <c r="F3573" i="2" a="1"/>
  <c r="F3573" i="2" s="1"/>
  <c r="E3572" i="2" a="1"/>
  <c r="E3572" i="2" s="1"/>
  <c r="N3568" i="2"/>
  <c r="G3568" i="2"/>
  <c r="N3567" i="2"/>
  <c r="G3567" i="2"/>
  <c r="N3566" i="2"/>
  <c r="G3566" i="2"/>
  <c r="N3565" i="2"/>
  <c r="G3565" i="2"/>
  <c r="N3564" i="2"/>
  <c r="G3564" i="2"/>
  <c r="N3563" i="2"/>
  <c r="G3563" i="2"/>
  <c r="N3562" i="2"/>
  <c r="G3562" i="2"/>
  <c r="N3561" i="2"/>
  <c r="G3561" i="2"/>
  <c r="N3560" i="2"/>
  <c r="G3560" i="2"/>
  <c r="N3559" i="2"/>
  <c r="G3559" i="2"/>
  <c r="N3558" i="2"/>
  <c r="G3558" i="2"/>
  <c r="N3557" i="2"/>
  <c r="G3557" i="2"/>
  <c r="N3556" i="2"/>
  <c r="G3556" i="2"/>
  <c r="N3555" i="2"/>
  <c r="G3555" i="2"/>
  <c r="N3554" i="2"/>
  <c r="G3554" i="2"/>
  <c r="N3553" i="2"/>
  <c r="G3553" i="2"/>
  <c r="N3552" i="2"/>
  <c r="G3552" i="2"/>
  <c r="N3551" i="2"/>
  <c r="G3551" i="2"/>
  <c r="N3550" i="2"/>
  <c r="G3550" i="2"/>
  <c r="N3549" i="2"/>
  <c r="G3549" i="2"/>
  <c r="N3548" i="2"/>
  <c r="G3548" i="2"/>
  <c r="N3547" i="2"/>
  <c r="G3547" i="2"/>
  <c r="N3546" i="2"/>
  <c r="G3546" i="2"/>
  <c r="N3545" i="2"/>
  <c r="G3545" i="2"/>
  <c r="N3544" i="2"/>
  <c r="G3544" i="2"/>
  <c r="N3543" i="2"/>
  <c r="G3543" i="2"/>
  <c r="N3542" i="2"/>
  <c r="G3542" i="2"/>
  <c r="N3541" i="2"/>
  <c r="G3541" i="2"/>
  <c r="N3540" i="2"/>
  <c r="G3540" i="2"/>
  <c r="N3539" i="2"/>
  <c r="G3539" i="2"/>
  <c r="N3538" i="2"/>
  <c r="G3538" i="2"/>
  <c r="N3537" i="2"/>
  <c r="G3537" i="2"/>
  <c r="N3536" i="2"/>
  <c r="G3536" i="2"/>
  <c r="J3530" i="2" a="1"/>
  <c r="J3530" i="2" s="1"/>
  <c r="F3530" i="2" a="1"/>
  <c r="F3530" i="2" s="1"/>
  <c r="E3529" i="2" a="1"/>
  <c r="E3529" i="2" s="1"/>
  <c r="N3525" i="2"/>
  <c r="G3525" i="2"/>
  <c r="N3524" i="2"/>
  <c r="G3524" i="2"/>
  <c r="N3523" i="2"/>
  <c r="G3523" i="2"/>
  <c r="N3522" i="2"/>
  <c r="G3522" i="2"/>
  <c r="N3521" i="2"/>
  <c r="G3521" i="2"/>
  <c r="N3520" i="2"/>
  <c r="G3520" i="2"/>
  <c r="N3519" i="2"/>
  <c r="G3519" i="2"/>
  <c r="N3518" i="2"/>
  <c r="G3518" i="2"/>
  <c r="N3517" i="2"/>
  <c r="G3517" i="2"/>
  <c r="N3516" i="2"/>
  <c r="G3516" i="2"/>
  <c r="N3515" i="2"/>
  <c r="G3515" i="2"/>
  <c r="N3514" i="2"/>
  <c r="G3514" i="2"/>
  <c r="N3513" i="2"/>
  <c r="G3513" i="2"/>
  <c r="N3512" i="2"/>
  <c r="G3512" i="2"/>
  <c r="N3511" i="2"/>
  <c r="G3511" i="2"/>
  <c r="N3510" i="2"/>
  <c r="G3510" i="2"/>
  <c r="N3509" i="2"/>
  <c r="G3509" i="2"/>
  <c r="N3508" i="2"/>
  <c r="G3508" i="2"/>
  <c r="N3507" i="2"/>
  <c r="G3507" i="2"/>
  <c r="N3506" i="2"/>
  <c r="G3506" i="2"/>
  <c r="N3505" i="2"/>
  <c r="G3505" i="2"/>
  <c r="N3504" i="2"/>
  <c r="G3504" i="2"/>
  <c r="N3503" i="2"/>
  <c r="G3503" i="2"/>
  <c r="N3502" i="2"/>
  <c r="G3502" i="2"/>
  <c r="N3501" i="2"/>
  <c r="G3501" i="2"/>
  <c r="N3500" i="2"/>
  <c r="G3500" i="2"/>
  <c r="N3499" i="2"/>
  <c r="G3499" i="2"/>
  <c r="N3498" i="2"/>
  <c r="G3498" i="2"/>
  <c r="N3497" i="2"/>
  <c r="G3497" i="2"/>
  <c r="N3496" i="2"/>
  <c r="G3496" i="2"/>
  <c r="N3495" i="2"/>
  <c r="G3495" i="2"/>
  <c r="N3494" i="2"/>
  <c r="G3494" i="2"/>
  <c r="N3493" i="2"/>
  <c r="G3493" i="2"/>
  <c r="J3487" i="2" a="1"/>
  <c r="J3487" i="2" s="1"/>
  <c r="F3487" i="2" a="1"/>
  <c r="F3487" i="2" s="1"/>
  <c r="E3486" i="2" a="1"/>
  <c r="E3486" i="2" s="1"/>
  <c r="N3482" i="2"/>
  <c r="G3482" i="2"/>
  <c r="N3481" i="2"/>
  <c r="G3481" i="2"/>
  <c r="N3480" i="2"/>
  <c r="G3480" i="2"/>
  <c r="N3479" i="2"/>
  <c r="G3479" i="2"/>
  <c r="N3478" i="2"/>
  <c r="G3478" i="2"/>
  <c r="N3477" i="2"/>
  <c r="G3477" i="2"/>
  <c r="N3476" i="2"/>
  <c r="G3476" i="2"/>
  <c r="N3475" i="2"/>
  <c r="G3475" i="2"/>
  <c r="N3474" i="2"/>
  <c r="G3474" i="2"/>
  <c r="N3473" i="2"/>
  <c r="G3473" i="2"/>
  <c r="N3472" i="2"/>
  <c r="G3472" i="2"/>
  <c r="N3471" i="2"/>
  <c r="G3471" i="2"/>
  <c r="N3470" i="2"/>
  <c r="G3470" i="2"/>
  <c r="N3469" i="2"/>
  <c r="G3469" i="2"/>
  <c r="N3468" i="2"/>
  <c r="G3468" i="2"/>
  <c r="N3467" i="2"/>
  <c r="G3467" i="2"/>
  <c r="N3466" i="2"/>
  <c r="G3466" i="2"/>
  <c r="N3465" i="2"/>
  <c r="G3465" i="2"/>
  <c r="N3464" i="2"/>
  <c r="G3464" i="2"/>
  <c r="N3463" i="2"/>
  <c r="G3463" i="2"/>
  <c r="N3462" i="2"/>
  <c r="G3462" i="2"/>
  <c r="N3461" i="2"/>
  <c r="G3461" i="2"/>
  <c r="N3460" i="2"/>
  <c r="G3460" i="2"/>
  <c r="N3459" i="2"/>
  <c r="G3459" i="2"/>
  <c r="N3458" i="2"/>
  <c r="G3458" i="2"/>
  <c r="N3457" i="2"/>
  <c r="G3457" i="2"/>
  <c r="N3456" i="2"/>
  <c r="G3456" i="2"/>
  <c r="N3455" i="2"/>
  <c r="G3455" i="2"/>
  <c r="N3454" i="2"/>
  <c r="G3454" i="2"/>
  <c r="N3453" i="2"/>
  <c r="G3453" i="2"/>
  <c r="N3452" i="2"/>
  <c r="G3452" i="2"/>
  <c r="N3451" i="2"/>
  <c r="G3451" i="2"/>
  <c r="N3450" i="2"/>
  <c r="G3450" i="2"/>
  <c r="J3444" i="2" a="1"/>
  <c r="J3444" i="2" s="1"/>
  <c r="F3444" i="2" a="1"/>
  <c r="F3444" i="2" s="1"/>
  <c r="E3443" i="2" a="1"/>
  <c r="E3443" i="2" s="1"/>
  <c r="N3439" i="2"/>
  <c r="G3439" i="2"/>
  <c r="N3438" i="2"/>
  <c r="G3438" i="2"/>
  <c r="N3437" i="2"/>
  <c r="G3437" i="2"/>
  <c r="N3436" i="2"/>
  <c r="G3436" i="2"/>
  <c r="N3435" i="2"/>
  <c r="G3435" i="2"/>
  <c r="N3434" i="2"/>
  <c r="G3434" i="2"/>
  <c r="N3433" i="2"/>
  <c r="G3433" i="2"/>
  <c r="N3432" i="2"/>
  <c r="G3432" i="2"/>
  <c r="N3431" i="2"/>
  <c r="G3431" i="2"/>
  <c r="N3430" i="2"/>
  <c r="G3430" i="2"/>
  <c r="N3429" i="2"/>
  <c r="G3429" i="2"/>
  <c r="N3428" i="2"/>
  <c r="G3428" i="2"/>
  <c r="N3427" i="2"/>
  <c r="G3427" i="2"/>
  <c r="N3426" i="2"/>
  <c r="G3426" i="2"/>
  <c r="N3425" i="2"/>
  <c r="G3425" i="2"/>
  <c r="N3424" i="2"/>
  <c r="G3424" i="2"/>
  <c r="N3423" i="2"/>
  <c r="G3423" i="2"/>
  <c r="N3422" i="2"/>
  <c r="G3422" i="2"/>
  <c r="N3421" i="2"/>
  <c r="G3421" i="2"/>
  <c r="N3420" i="2"/>
  <c r="G3420" i="2"/>
  <c r="N3419" i="2"/>
  <c r="G3419" i="2"/>
  <c r="N3418" i="2"/>
  <c r="G3418" i="2"/>
  <c r="N3417" i="2"/>
  <c r="G3417" i="2"/>
  <c r="N3416" i="2"/>
  <c r="G3416" i="2"/>
  <c r="N3415" i="2"/>
  <c r="G3415" i="2"/>
  <c r="N3414" i="2"/>
  <c r="G3414" i="2"/>
  <c r="N3413" i="2"/>
  <c r="G3413" i="2"/>
  <c r="N3412" i="2"/>
  <c r="G3412" i="2"/>
  <c r="N3411" i="2"/>
  <c r="G3411" i="2"/>
  <c r="N3410" i="2"/>
  <c r="G3410" i="2"/>
  <c r="N3409" i="2"/>
  <c r="G3409" i="2"/>
  <c r="N3408" i="2"/>
  <c r="G3408" i="2"/>
  <c r="N3407" i="2"/>
  <c r="G3407" i="2"/>
  <c r="J3401" i="2" a="1"/>
  <c r="J3401" i="2" s="1"/>
  <c r="F3401" i="2" a="1"/>
  <c r="F3401" i="2" s="1"/>
  <c r="E3400" i="2" a="1"/>
  <c r="E3400" i="2" s="1"/>
  <c r="N3396" i="2"/>
  <c r="G3396" i="2"/>
  <c r="N3395" i="2"/>
  <c r="G3395" i="2"/>
  <c r="N3394" i="2"/>
  <c r="G3394" i="2"/>
  <c r="N3393" i="2"/>
  <c r="G3393" i="2"/>
  <c r="N3392" i="2"/>
  <c r="G3392" i="2"/>
  <c r="N3391" i="2"/>
  <c r="G3391" i="2"/>
  <c r="N3390" i="2"/>
  <c r="G3390" i="2"/>
  <c r="N3389" i="2"/>
  <c r="G3389" i="2"/>
  <c r="N3388" i="2"/>
  <c r="G3388" i="2"/>
  <c r="N3387" i="2"/>
  <c r="G3387" i="2"/>
  <c r="N3386" i="2"/>
  <c r="G3386" i="2"/>
  <c r="N3385" i="2"/>
  <c r="G3385" i="2"/>
  <c r="N3384" i="2"/>
  <c r="G3384" i="2"/>
  <c r="N3383" i="2"/>
  <c r="G3383" i="2"/>
  <c r="N3382" i="2"/>
  <c r="G3382" i="2"/>
  <c r="N3381" i="2"/>
  <c r="G3381" i="2"/>
  <c r="N3380" i="2"/>
  <c r="G3380" i="2"/>
  <c r="N3379" i="2"/>
  <c r="G3379" i="2"/>
  <c r="N3378" i="2"/>
  <c r="G3378" i="2"/>
  <c r="N3377" i="2"/>
  <c r="G3377" i="2"/>
  <c r="N3376" i="2"/>
  <c r="G3376" i="2"/>
  <c r="N3375" i="2"/>
  <c r="G3375" i="2"/>
  <c r="N3374" i="2"/>
  <c r="G3374" i="2"/>
  <c r="N3373" i="2"/>
  <c r="G3373" i="2"/>
  <c r="N3372" i="2"/>
  <c r="G3372" i="2"/>
  <c r="N3371" i="2"/>
  <c r="G3371" i="2"/>
  <c r="N3370" i="2"/>
  <c r="G3370" i="2"/>
  <c r="N3369" i="2"/>
  <c r="G3369" i="2"/>
  <c r="N3368" i="2"/>
  <c r="G3368" i="2"/>
  <c r="N3367" i="2"/>
  <c r="G3367" i="2"/>
  <c r="N3366" i="2"/>
  <c r="G3366" i="2"/>
  <c r="N3365" i="2"/>
  <c r="G3365" i="2"/>
  <c r="N3364" i="2"/>
  <c r="G3364" i="2"/>
  <c r="J3358" i="2" a="1"/>
  <c r="J3358" i="2" s="1"/>
  <c r="F3358" i="2" a="1"/>
  <c r="F3358" i="2" s="1"/>
  <c r="E3357" i="2" a="1"/>
  <c r="E3357" i="2" s="1"/>
  <c r="N3353" i="2"/>
  <c r="G3353" i="2"/>
  <c r="N3352" i="2"/>
  <c r="G3352" i="2"/>
  <c r="N3351" i="2"/>
  <c r="G3351" i="2"/>
  <c r="N3350" i="2"/>
  <c r="G3350" i="2"/>
  <c r="N3349" i="2"/>
  <c r="G3349" i="2"/>
  <c r="N3348" i="2"/>
  <c r="G3348" i="2"/>
  <c r="N3347" i="2"/>
  <c r="G3347" i="2"/>
  <c r="N3346" i="2"/>
  <c r="G3346" i="2"/>
  <c r="N3345" i="2"/>
  <c r="G3345" i="2"/>
  <c r="N3344" i="2"/>
  <c r="G3344" i="2"/>
  <c r="N3343" i="2"/>
  <c r="G3343" i="2"/>
  <c r="N3342" i="2"/>
  <c r="G3342" i="2"/>
  <c r="N3341" i="2"/>
  <c r="G3341" i="2"/>
  <c r="N3340" i="2"/>
  <c r="G3340" i="2"/>
  <c r="N3339" i="2"/>
  <c r="G3339" i="2"/>
  <c r="N3338" i="2"/>
  <c r="G3338" i="2"/>
  <c r="N3337" i="2"/>
  <c r="G3337" i="2"/>
  <c r="N3336" i="2"/>
  <c r="G3336" i="2"/>
  <c r="N3335" i="2"/>
  <c r="G3335" i="2"/>
  <c r="N3334" i="2"/>
  <c r="G3334" i="2"/>
  <c r="N3333" i="2"/>
  <c r="G3333" i="2"/>
  <c r="N3332" i="2"/>
  <c r="G3332" i="2"/>
  <c r="N3331" i="2"/>
  <c r="G3331" i="2"/>
  <c r="N3330" i="2"/>
  <c r="G3330" i="2"/>
  <c r="N3329" i="2"/>
  <c r="G3329" i="2"/>
  <c r="N3328" i="2"/>
  <c r="G3328" i="2"/>
  <c r="N3327" i="2"/>
  <c r="G3327" i="2"/>
  <c r="N3326" i="2"/>
  <c r="G3326" i="2"/>
  <c r="N3325" i="2"/>
  <c r="G3325" i="2"/>
  <c r="N3324" i="2"/>
  <c r="G3324" i="2"/>
  <c r="N3323" i="2"/>
  <c r="G3323" i="2"/>
  <c r="N3322" i="2"/>
  <c r="G3322" i="2"/>
  <c r="N3321" i="2"/>
  <c r="G3321" i="2"/>
  <c r="J3315" i="2" a="1"/>
  <c r="J3315" i="2" s="1"/>
  <c r="F3315" i="2" a="1"/>
  <c r="F3315" i="2" s="1"/>
  <c r="E3314" i="2" a="1"/>
  <c r="E3314" i="2" s="1"/>
  <c r="N3310" i="2"/>
  <c r="G3310" i="2"/>
  <c r="N3309" i="2"/>
  <c r="G3309" i="2"/>
  <c r="N3308" i="2"/>
  <c r="G3308" i="2"/>
  <c r="N3307" i="2"/>
  <c r="G3307" i="2"/>
  <c r="N3306" i="2"/>
  <c r="G3306" i="2"/>
  <c r="N3305" i="2"/>
  <c r="G3305" i="2"/>
  <c r="N3304" i="2"/>
  <c r="G3304" i="2"/>
  <c r="N3303" i="2"/>
  <c r="G3303" i="2"/>
  <c r="N3302" i="2"/>
  <c r="G3302" i="2"/>
  <c r="N3301" i="2"/>
  <c r="G3301" i="2"/>
  <c r="N3300" i="2"/>
  <c r="G3300" i="2"/>
  <c r="N3299" i="2"/>
  <c r="G3299" i="2"/>
  <c r="N3298" i="2"/>
  <c r="G3298" i="2"/>
  <c r="N3297" i="2"/>
  <c r="G3297" i="2"/>
  <c r="N3296" i="2"/>
  <c r="G3296" i="2"/>
  <c r="N3295" i="2"/>
  <c r="G3295" i="2"/>
  <c r="N3294" i="2"/>
  <c r="G3294" i="2"/>
  <c r="N3293" i="2"/>
  <c r="G3293" i="2"/>
  <c r="N3292" i="2"/>
  <c r="G3292" i="2"/>
  <c r="N3291" i="2"/>
  <c r="G3291" i="2"/>
  <c r="N3290" i="2"/>
  <c r="G3290" i="2"/>
  <c r="N3289" i="2"/>
  <c r="G3289" i="2"/>
  <c r="N3288" i="2"/>
  <c r="G3288" i="2"/>
  <c r="N3287" i="2"/>
  <c r="G3287" i="2"/>
  <c r="N3286" i="2"/>
  <c r="G3286" i="2"/>
  <c r="N3285" i="2"/>
  <c r="G3285" i="2"/>
  <c r="N3284" i="2"/>
  <c r="G3284" i="2"/>
  <c r="N3283" i="2"/>
  <c r="G3283" i="2"/>
  <c r="N3282" i="2"/>
  <c r="G3282" i="2"/>
  <c r="N3281" i="2"/>
  <c r="G3281" i="2"/>
  <c r="N3280" i="2"/>
  <c r="G3280" i="2"/>
  <c r="N3279" i="2"/>
  <c r="G3279" i="2"/>
  <c r="N3278" i="2"/>
  <c r="G3278" i="2"/>
  <c r="J3272" i="2" a="1"/>
  <c r="J3272" i="2" s="1"/>
  <c r="F3272" i="2" a="1"/>
  <c r="F3272" i="2" s="1"/>
  <c r="E3271" i="2" a="1"/>
  <c r="E3271" i="2" s="1"/>
  <c r="N3267" i="2"/>
  <c r="G3267" i="2"/>
  <c r="N3266" i="2"/>
  <c r="G3266" i="2"/>
  <c r="N3265" i="2"/>
  <c r="G3265" i="2"/>
  <c r="N3264" i="2"/>
  <c r="G3264" i="2"/>
  <c r="N3263" i="2"/>
  <c r="G3263" i="2"/>
  <c r="N3262" i="2"/>
  <c r="G3262" i="2"/>
  <c r="N3261" i="2"/>
  <c r="G3261" i="2"/>
  <c r="N3260" i="2"/>
  <c r="G3260" i="2"/>
  <c r="N3259" i="2"/>
  <c r="G3259" i="2"/>
  <c r="N3258" i="2"/>
  <c r="G3258" i="2"/>
  <c r="N3257" i="2"/>
  <c r="G3257" i="2"/>
  <c r="N3256" i="2"/>
  <c r="G3256" i="2"/>
  <c r="N3255" i="2"/>
  <c r="G3255" i="2"/>
  <c r="N3254" i="2"/>
  <c r="G3254" i="2"/>
  <c r="N3253" i="2"/>
  <c r="G3253" i="2"/>
  <c r="N3252" i="2"/>
  <c r="G3252" i="2"/>
  <c r="N3251" i="2"/>
  <c r="G3251" i="2"/>
  <c r="N3250" i="2"/>
  <c r="G3250" i="2"/>
  <c r="N3249" i="2"/>
  <c r="G3249" i="2"/>
  <c r="N3248" i="2"/>
  <c r="G3248" i="2"/>
  <c r="N3247" i="2"/>
  <c r="G3247" i="2"/>
  <c r="N3246" i="2"/>
  <c r="G3246" i="2"/>
  <c r="N3245" i="2"/>
  <c r="G3245" i="2"/>
  <c r="N3244" i="2"/>
  <c r="G3244" i="2"/>
  <c r="N3243" i="2"/>
  <c r="G3243" i="2"/>
  <c r="N3242" i="2"/>
  <c r="G3242" i="2"/>
  <c r="N3241" i="2"/>
  <c r="G3241" i="2"/>
  <c r="N3240" i="2"/>
  <c r="G3240" i="2"/>
  <c r="N3239" i="2"/>
  <c r="G3239" i="2"/>
  <c r="N3238" i="2"/>
  <c r="G3238" i="2"/>
  <c r="N3237" i="2"/>
  <c r="G3237" i="2"/>
  <c r="N3236" i="2"/>
  <c r="G3236" i="2"/>
  <c r="N3235" i="2"/>
  <c r="G3235" i="2"/>
  <c r="J3229" i="2" a="1"/>
  <c r="J3229" i="2" s="1"/>
  <c r="F3229" i="2" a="1"/>
  <c r="F3229" i="2" s="1"/>
  <c r="E3228" i="2" a="1"/>
  <c r="E3228" i="2" s="1"/>
  <c r="N3224" i="2"/>
  <c r="G3224" i="2"/>
  <c r="N3223" i="2"/>
  <c r="G3223" i="2"/>
  <c r="N3222" i="2"/>
  <c r="G3222" i="2"/>
  <c r="N3221" i="2"/>
  <c r="G3221" i="2"/>
  <c r="N3220" i="2"/>
  <c r="G3220" i="2"/>
  <c r="N3219" i="2"/>
  <c r="G3219" i="2"/>
  <c r="N3218" i="2"/>
  <c r="G3218" i="2"/>
  <c r="N3217" i="2"/>
  <c r="G3217" i="2"/>
  <c r="N3216" i="2"/>
  <c r="G3216" i="2"/>
  <c r="N3215" i="2"/>
  <c r="G3215" i="2"/>
  <c r="N3214" i="2"/>
  <c r="G3214" i="2"/>
  <c r="N3213" i="2"/>
  <c r="G3213" i="2"/>
  <c r="N3212" i="2"/>
  <c r="G3212" i="2"/>
  <c r="N3211" i="2"/>
  <c r="G3211" i="2"/>
  <c r="N3210" i="2"/>
  <c r="G3210" i="2"/>
  <c r="N3209" i="2"/>
  <c r="G3209" i="2"/>
  <c r="N3208" i="2"/>
  <c r="G3208" i="2"/>
  <c r="N3207" i="2"/>
  <c r="G3207" i="2"/>
  <c r="N3206" i="2"/>
  <c r="G3206" i="2"/>
  <c r="N3205" i="2"/>
  <c r="G3205" i="2"/>
  <c r="N3204" i="2"/>
  <c r="G3204" i="2"/>
  <c r="N3203" i="2"/>
  <c r="G3203" i="2"/>
  <c r="N3202" i="2"/>
  <c r="G3202" i="2"/>
  <c r="N3201" i="2"/>
  <c r="G3201" i="2"/>
  <c r="N3200" i="2"/>
  <c r="G3200" i="2"/>
  <c r="N3199" i="2"/>
  <c r="G3199" i="2"/>
  <c r="N3198" i="2"/>
  <c r="G3198" i="2"/>
  <c r="N3197" i="2"/>
  <c r="G3197" i="2"/>
  <c r="N3196" i="2"/>
  <c r="G3196" i="2"/>
  <c r="N3195" i="2"/>
  <c r="G3195" i="2"/>
  <c r="N3194" i="2"/>
  <c r="G3194" i="2"/>
  <c r="N3193" i="2"/>
  <c r="G3193" i="2"/>
  <c r="N3192" i="2"/>
  <c r="G3192" i="2"/>
  <c r="J3186" i="2" a="1"/>
  <c r="J3186" i="2" s="1"/>
  <c r="F3186" i="2" a="1"/>
  <c r="F3186" i="2" s="1"/>
  <c r="E3185" i="2" a="1"/>
  <c r="E3185" i="2" s="1"/>
  <c r="N3181" i="2"/>
  <c r="G3181" i="2"/>
  <c r="N3180" i="2"/>
  <c r="G3180" i="2"/>
  <c r="N3179" i="2"/>
  <c r="G3179" i="2"/>
  <c r="N3178" i="2"/>
  <c r="G3178" i="2"/>
  <c r="N3177" i="2"/>
  <c r="G3177" i="2"/>
  <c r="N3176" i="2"/>
  <c r="G3176" i="2"/>
  <c r="N3175" i="2"/>
  <c r="G3175" i="2"/>
  <c r="N3174" i="2"/>
  <c r="G3174" i="2"/>
  <c r="N3173" i="2"/>
  <c r="G3173" i="2"/>
  <c r="N3172" i="2"/>
  <c r="G3172" i="2"/>
  <c r="N3171" i="2"/>
  <c r="G3171" i="2"/>
  <c r="N3170" i="2"/>
  <c r="G3170" i="2"/>
  <c r="N3169" i="2"/>
  <c r="G3169" i="2"/>
  <c r="N3168" i="2"/>
  <c r="G3168" i="2"/>
  <c r="N3167" i="2"/>
  <c r="G3167" i="2"/>
  <c r="N3166" i="2"/>
  <c r="G3166" i="2"/>
  <c r="N3165" i="2"/>
  <c r="G3165" i="2"/>
  <c r="N3164" i="2"/>
  <c r="G3164" i="2"/>
  <c r="N3163" i="2"/>
  <c r="G3163" i="2"/>
  <c r="N3162" i="2"/>
  <c r="G3162" i="2"/>
  <c r="N3161" i="2"/>
  <c r="G3161" i="2"/>
  <c r="N3160" i="2"/>
  <c r="G3160" i="2"/>
  <c r="N3159" i="2"/>
  <c r="G3159" i="2"/>
  <c r="N3158" i="2"/>
  <c r="G3158" i="2"/>
  <c r="N3157" i="2"/>
  <c r="G3157" i="2"/>
  <c r="N3156" i="2"/>
  <c r="G3156" i="2"/>
  <c r="N3155" i="2"/>
  <c r="G3155" i="2"/>
  <c r="N3154" i="2"/>
  <c r="G3154" i="2"/>
  <c r="N3153" i="2"/>
  <c r="G3153" i="2"/>
  <c r="N3152" i="2"/>
  <c r="G3152" i="2"/>
  <c r="N3151" i="2"/>
  <c r="G3151" i="2"/>
  <c r="N3150" i="2"/>
  <c r="G3150" i="2"/>
  <c r="N3149" i="2"/>
  <c r="G3149" i="2"/>
  <c r="J3143" i="2" a="1"/>
  <c r="J3143" i="2" s="1"/>
  <c r="F3143" i="2" a="1"/>
  <c r="F3143" i="2" s="1"/>
  <c r="E3142" i="2" a="1"/>
  <c r="E3142" i="2" s="1"/>
  <c r="N3138" i="2"/>
  <c r="G3138" i="2"/>
  <c r="N3137" i="2"/>
  <c r="G3137" i="2"/>
  <c r="N3136" i="2"/>
  <c r="G3136" i="2"/>
  <c r="N3135" i="2"/>
  <c r="G3135" i="2"/>
  <c r="N3134" i="2"/>
  <c r="G3134" i="2"/>
  <c r="N3133" i="2"/>
  <c r="G3133" i="2"/>
  <c r="N3132" i="2"/>
  <c r="G3132" i="2"/>
  <c r="N3131" i="2"/>
  <c r="G3131" i="2"/>
  <c r="N3130" i="2"/>
  <c r="G3130" i="2"/>
  <c r="N3129" i="2"/>
  <c r="G3129" i="2"/>
  <c r="N3128" i="2"/>
  <c r="G3128" i="2"/>
  <c r="N3127" i="2"/>
  <c r="G3127" i="2"/>
  <c r="N3126" i="2"/>
  <c r="G3126" i="2"/>
  <c r="N3125" i="2"/>
  <c r="G3125" i="2"/>
  <c r="N3124" i="2"/>
  <c r="G3124" i="2"/>
  <c r="N3123" i="2"/>
  <c r="G3123" i="2"/>
  <c r="N3122" i="2"/>
  <c r="G3122" i="2"/>
  <c r="N3121" i="2"/>
  <c r="G3121" i="2"/>
  <c r="N3120" i="2"/>
  <c r="G3120" i="2"/>
  <c r="N3119" i="2"/>
  <c r="G3119" i="2"/>
  <c r="N3118" i="2"/>
  <c r="G3118" i="2"/>
  <c r="N3117" i="2"/>
  <c r="G3117" i="2"/>
  <c r="N3116" i="2"/>
  <c r="G3116" i="2"/>
  <c r="N3115" i="2"/>
  <c r="G3115" i="2"/>
  <c r="N3114" i="2"/>
  <c r="G3114" i="2"/>
  <c r="N3113" i="2"/>
  <c r="G3113" i="2"/>
  <c r="N3112" i="2"/>
  <c r="G3112" i="2"/>
  <c r="N3111" i="2"/>
  <c r="G3111" i="2"/>
  <c r="N3110" i="2"/>
  <c r="G3110" i="2"/>
  <c r="N3109" i="2"/>
  <c r="G3109" i="2"/>
  <c r="N3108" i="2"/>
  <c r="G3108" i="2"/>
  <c r="N3107" i="2"/>
  <c r="G3107" i="2"/>
  <c r="N3106" i="2"/>
  <c r="G3106" i="2"/>
  <c r="J3100" i="2" a="1"/>
  <c r="J3100" i="2" s="1"/>
  <c r="F3100" i="2" a="1"/>
  <c r="F3100" i="2" s="1"/>
  <c r="E3099" i="2" a="1"/>
  <c r="E3099" i="2" s="1"/>
  <c r="N3095" i="2"/>
  <c r="G3095" i="2"/>
  <c r="N3094" i="2"/>
  <c r="G3094" i="2"/>
  <c r="N3093" i="2"/>
  <c r="G3093" i="2"/>
  <c r="N3092" i="2"/>
  <c r="G3092" i="2"/>
  <c r="N3091" i="2"/>
  <c r="G3091" i="2"/>
  <c r="N3090" i="2"/>
  <c r="G3090" i="2"/>
  <c r="N3089" i="2"/>
  <c r="G3089" i="2"/>
  <c r="N3088" i="2"/>
  <c r="G3088" i="2"/>
  <c r="N3087" i="2"/>
  <c r="G3087" i="2"/>
  <c r="N3086" i="2"/>
  <c r="G3086" i="2"/>
  <c r="N3085" i="2"/>
  <c r="G3085" i="2"/>
  <c r="N3084" i="2"/>
  <c r="G3084" i="2"/>
  <c r="N3083" i="2"/>
  <c r="G3083" i="2"/>
  <c r="N3082" i="2"/>
  <c r="G3082" i="2"/>
  <c r="N3081" i="2"/>
  <c r="G3081" i="2"/>
  <c r="N3080" i="2"/>
  <c r="G3080" i="2"/>
  <c r="N3079" i="2"/>
  <c r="G3079" i="2"/>
  <c r="N3078" i="2"/>
  <c r="G3078" i="2"/>
  <c r="N3077" i="2"/>
  <c r="G3077" i="2"/>
  <c r="N3076" i="2"/>
  <c r="G3076" i="2"/>
  <c r="N3075" i="2"/>
  <c r="G3075" i="2"/>
  <c r="N3074" i="2"/>
  <c r="G3074" i="2"/>
  <c r="N3073" i="2"/>
  <c r="G3073" i="2"/>
  <c r="N3072" i="2"/>
  <c r="G3072" i="2"/>
  <c r="N3071" i="2"/>
  <c r="G3071" i="2"/>
  <c r="N3070" i="2"/>
  <c r="G3070" i="2"/>
  <c r="N3069" i="2"/>
  <c r="G3069" i="2"/>
  <c r="N3068" i="2"/>
  <c r="G3068" i="2"/>
  <c r="N3067" i="2"/>
  <c r="G3067" i="2"/>
  <c r="N3066" i="2"/>
  <c r="G3066" i="2"/>
  <c r="N3065" i="2"/>
  <c r="G3065" i="2"/>
  <c r="N3064" i="2"/>
  <c r="G3064" i="2"/>
  <c r="N3063" i="2"/>
  <c r="G3063" i="2"/>
  <c r="J3057" i="2" a="1"/>
  <c r="J3057" i="2" s="1"/>
  <c r="F3057" i="2" a="1"/>
  <c r="F3057" i="2" s="1"/>
  <c r="E3056" i="2" a="1"/>
  <c r="E3056" i="2" s="1"/>
  <c r="N3052" i="2"/>
  <c r="G3052" i="2"/>
  <c r="N3051" i="2"/>
  <c r="G3051" i="2"/>
  <c r="N3050" i="2"/>
  <c r="G3050" i="2"/>
  <c r="N3049" i="2"/>
  <c r="G3049" i="2"/>
  <c r="N3048" i="2"/>
  <c r="G3048" i="2"/>
  <c r="N3047" i="2"/>
  <c r="G3047" i="2"/>
  <c r="N3046" i="2"/>
  <c r="G3046" i="2"/>
  <c r="N3045" i="2"/>
  <c r="G3045" i="2"/>
  <c r="N3044" i="2"/>
  <c r="G3044" i="2"/>
  <c r="N3043" i="2"/>
  <c r="G3043" i="2"/>
  <c r="N3042" i="2"/>
  <c r="G3042" i="2"/>
  <c r="N3041" i="2"/>
  <c r="G3041" i="2"/>
  <c r="N3040" i="2"/>
  <c r="G3040" i="2"/>
  <c r="N3039" i="2"/>
  <c r="G3039" i="2"/>
  <c r="N3038" i="2"/>
  <c r="G3038" i="2"/>
  <c r="N3037" i="2"/>
  <c r="G3037" i="2"/>
  <c r="N3036" i="2"/>
  <c r="G3036" i="2"/>
  <c r="N3035" i="2"/>
  <c r="G3035" i="2"/>
  <c r="N3034" i="2"/>
  <c r="G3034" i="2"/>
  <c r="N3033" i="2"/>
  <c r="G3033" i="2"/>
  <c r="N3032" i="2"/>
  <c r="G3032" i="2"/>
  <c r="N3031" i="2"/>
  <c r="G3031" i="2"/>
  <c r="N3030" i="2"/>
  <c r="G3030" i="2"/>
  <c r="N3029" i="2"/>
  <c r="G3029" i="2"/>
  <c r="N3028" i="2"/>
  <c r="G3028" i="2"/>
  <c r="N3027" i="2"/>
  <c r="G3027" i="2"/>
  <c r="N3026" i="2"/>
  <c r="G3026" i="2"/>
  <c r="N3025" i="2"/>
  <c r="G3025" i="2"/>
  <c r="N3024" i="2"/>
  <c r="G3024" i="2"/>
  <c r="N3023" i="2"/>
  <c r="G3023" i="2"/>
  <c r="N3022" i="2"/>
  <c r="G3022" i="2"/>
  <c r="N3021" i="2"/>
  <c r="G3021" i="2"/>
  <c r="N3020" i="2"/>
  <c r="G3020" i="2"/>
  <c r="J3014" i="2" a="1"/>
  <c r="J3014" i="2" s="1"/>
  <c r="F3014" i="2" a="1"/>
  <c r="F3014" i="2" s="1"/>
  <c r="E3013" i="2" a="1"/>
  <c r="E3013" i="2" s="1"/>
  <c r="N3009" i="2"/>
  <c r="G3009" i="2"/>
  <c r="N3008" i="2"/>
  <c r="G3008" i="2"/>
  <c r="N3007" i="2"/>
  <c r="G3007" i="2"/>
  <c r="N3006" i="2"/>
  <c r="G3006" i="2"/>
  <c r="N3005" i="2"/>
  <c r="G3005" i="2"/>
  <c r="N3004" i="2"/>
  <c r="G3004" i="2"/>
  <c r="N3003" i="2"/>
  <c r="G3003" i="2"/>
  <c r="N3002" i="2"/>
  <c r="G3002" i="2"/>
  <c r="N3001" i="2"/>
  <c r="G3001" i="2"/>
  <c r="N3000" i="2"/>
  <c r="G3000" i="2"/>
  <c r="N2999" i="2"/>
  <c r="G2999" i="2"/>
  <c r="N2998" i="2"/>
  <c r="G2998" i="2"/>
  <c r="N2997" i="2"/>
  <c r="G2997" i="2"/>
  <c r="N2996" i="2"/>
  <c r="G2996" i="2"/>
  <c r="N2995" i="2"/>
  <c r="G2995" i="2"/>
  <c r="N2994" i="2"/>
  <c r="G2994" i="2"/>
  <c r="N2993" i="2"/>
  <c r="G2993" i="2"/>
  <c r="N2992" i="2"/>
  <c r="G2992" i="2"/>
  <c r="N2991" i="2"/>
  <c r="G2991" i="2"/>
  <c r="N2990" i="2"/>
  <c r="G2990" i="2"/>
  <c r="N2989" i="2"/>
  <c r="G2989" i="2"/>
  <c r="N2988" i="2"/>
  <c r="G2988" i="2"/>
  <c r="N2987" i="2"/>
  <c r="G2987" i="2"/>
  <c r="N2986" i="2"/>
  <c r="G2986" i="2"/>
  <c r="N2985" i="2"/>
  <c r="G2985" i="2"/>
  <c r="N2984" i="2"/>
  <c r="G2984" i="2"/>
  <c r="N2983" i="2"/>
  <c r="G2983" i="2"/>
  <c r="N2982" i="2"/>
  <c r="G2982" i="2"/>
  <c r="N2981" i="2"/>
  <c r="G2981" i="2"/>
  <c r="N2980" i="2"/>
  <c r="G2980" i="2"/>
  <c r="N2979" i="2"/>
  <c r="G2979" i="2"/>
  <c r="N2978" i="2"/>
  <c r="G2978" i="2"/>
  <c r="N2977" i="2"/>
  <c r="G2977" i="2"/>
  <c r="J2971" i="2" a="1"/>
  <c r="J2971" i="2" s="1"/>
  <c r="F2971" i="2" a="1"/>
  <c r="F2971" i="2" s="1"/>
  <c r="E2970" i="2" a="1"/>
  <c r="E2970" i="2" s="1"/>
  <c r="N2966" i="2"/>
  <c r="G2966" i="2"/>
  <c r="N2965" i="2"/>
  <c r="G2965" i="2"/>
  <c r="N2964" i="2"/>
  <c r="G2964" i="2"/>
  <c r="N2963" i="2"/>
  <c r="G2963" i="2"/>
  <c r="N2962" i="2"/>
  <c r="G2962" i="2"/>
  <c r="N2961" i="2"/>
  <c r="G2961" i="2"/>
  <c r="N2960" i="2"/>
  <c r="G2960" i="2"/>
  <c r="N2959" i="2"/>
  <c r="G2959" i="2"/>
  <c r="N2958" i="2"/>
  <c r="G2958" i="2"/>
  <c r="N2957" i="2"/>
  <c r="G2957" i="2"/>
  <c r="N2956" i="2"/>
  <c r="G2956" i="2"/>
  <c r="N2955" i="2"/>
  <c r="G2955" i="2"/>
  <c r="N2954" i="2"/>
  <c r="G2954" i="2"/>
  <c r="N2953" i="2"/>
  <c r="G2953" i="2"/>
  <c r="N2952" i="2"/>
  <c r="G2952" i="2"/>
  <c r="N2951" i="2"/>
  <c r="G2951" i="2"/>
  <c r="N2950" i="2"/>
  <c r="G2950" i="2"/>
  <c r="N2949" i="2"/>
  <c r="G2949" i="2"/>
  <c r="N2948" i="2"/>
  <c r="G2948" i="2"/>
  <c r="N2947" i="2"/>
  <c r="G2947" i="2"/>
  <c r="N2946" i="2"/>
  <c r="G2946" i="2"/>
  <c r="N2945" i="2"/>
  <c r="G2945" i="2"/>
  <c r="N2944" i="2"/>
  <c r="G2944" i="2"/>
  <c r="N2943" i="2"/>
  <c r="G2943" i="2"/>
  <c r="N2942" i="2"/>
  <c r="G2942" i="2"/>
  <c r="N2941" i="2"/>
  <c r="G2941" i="2"/>
  <c r="N2940" i="2"/>
  <c r="G2940" i="2"/>
  <c r="N2939" i="2"/>
  <c r="G2939" i="2"/>
  <c r="N2938" i="2"/>
  <c r="G2938" i="2"/>
  <c r="N2937" i="2"/>
  <c r="G2937" i="2"/>
  <c r="N2936" i="2"/>
  <c r="G2936" i="2"/>
  <c r="N2935" i="2"/>
  <c r="G2935" i="2"/>
  <c r="N2934" i="2"/>
  <c r="G2934" i="2"/>
  <c r="J2928" i="2" a="1"/>
  <c r="J2928" i="2" s="1"/>
  <c r="F2928" i="2" a="1"/>
  <c r="F2928" i="2" s="1"/>
  <c r="E2927" i="2" a="1"/>
  <c r="E2927" i="2" s="1"/>
  <c r="N2923" i="2"/>
  <c r="G2923" i="2"/>
  <c r="N2922" i="2"/>
  <c r="G2922" i="2"/>
  <c r="N2921" i="2"/>
  <c r="G2921" i="2"/>
  <c r="N2920" i="2"/>
  <c r="G2920" i="2"/>
  <c r="N2919" i="2"/>
  <c r="G2919" i="2"/>
  <c r="N2918" i="2"/>
  <c r="G2918" i="2"/>
  <c r="N2917" i="2"/>
  <c r="G2917" i="2"/>
  <c r="N2916" i="2"/>
  <c r="G2916" i="2"/>
  <c r="N2915" i="2"/>
  <c r="G2915" i="2"/>
  <c r="N2914" i="2"/>
  <c r="G2914" i="2"/>
  <c r="N2913" i="2"/>
  <c r="G2913" i="2"/>
  <c r="N2912" i="2"/>
  <c r="G2912" i="2"/>
  <c r="N2911" i="2"/>
  <c r="G2911" i="2"/>
  <c r="N2910" i="2"/>
  <c r="G2910" i="2"/>
  <c r="N2909" i="2"/>
  <c r="G2909" i="2"/>
  <c r="N2908" i="2"/>
  <c r="G2908" i="2"/>
  <c r="N2907" i="2"/>
  <c r="G2907" i="2"/>
  <c r="N2906" i="2"/>
  <c r="G2906" i="2"/>
  <c r="N2905" i="2"/>
  <c r="G2905" i="2"/>
  <c r="N2904" i="2"/>
  <c r="G2904" i="2"/>
  <c r="N2903" i="2"/>
  <c r="G2903" i="2"/>
  <c r="N2902" i="2"/>
  <c r="G2902" i="2"/>
  <c r="N2901" i="2"/>
  <c r="G2901" i="2"/>
  <c r="N2900" i="2"/>
  <c r="G2900" i="2"/>
  <c r="N2899" i="2"/>
  <c r="G2899" i="2"/>
  <c r="N2898" i="2"/>
  <c r="G2898" i="2"/>
  <c r="N2897" i="2"/>
  <c r="G2897" i="2"/>
  <c r="N2896" i="2"/>
  <c r="G2896" i="2"/>
  <c r="N2895" i="2"/>
  <c r="G2895" i="2"/>
  <c r="N2894" i="2"/>
  <c r="G2894" i="2"/>
  <c r="N2893" i="2"/>
  <c r="G2893" i="2"/>
  <c r="N2891" i="2"/>
  <c r="G2891" i="2"/>
  <c r="J2885" i="2" a="1"/>
  <c r="J2885" i="2" s="1"/>
  <c r="F2885" i="2" a="1"/>
  <c r="F2885" i="2" s="1"/>
  <c r="E2884" i="2" a="1"/>
  <c r="E2884" i="2" s="1"/>
  <c r="N2880" i="2"/>
  <c r="G2880" i="2"/>
  <c r="N2879" i="2"/>
  <c r="G2879" i="2"/>
  <c r="N2878" i="2"/>
  <c r="G2878" i="2"/>
  <c r="N2877" i="2"/>
  <c r="G2877" i="2"/>
  <c r="N2876" i="2"/>
  <c r="G2876" i="2"/>
  <c r="N2875" i="2"/>
  <c r="G2875" i="2"/>
  <c r="N2874" i="2"/>
  <c r="G2874" i="2"/>
  <c r="N2873" i="2"/>
  <c r="G2873" i="2"/>
  <c r="N2872" i="2"/>
  <c r="G2872" i="2"/>
  <c r="N2871" i="2"/>
  <c r="G2871" i="2"/>
  <c r="N2870" i="2"/>
  <c r="G2870" i="2"/>
  <c r="N2869" i="2"/>
  <c r="G2869" i="2"/>
  <c r="N2868" i="2"/>
  <c r="G2868" i="2"/>
  <c r="N2867" i="2"/>
  <c r="G2867" i="2"/>
  <c r="N2866" i="2"/>
  <c r="G2866" i="2"/>
  <c r="N2865" i="2"/>
  <c r="G2865" i="2"/>
  <c r="N2864" i="2"/>
  <c r="G2864" i="2"/>
  <c r="N2863" i="2"/>
  <c r="G2863" i="2"/>
  <c r="N2862" i="2"/>
  <c r="G2862" i="2"/>
  <c r="N2861" i="2"/>
  <c r="G2861" i="2"/>
  <c r="N2860" i="2"/>
  <c r="G2860" i="2"/>
  <c r="N2859" i="2"/>
  <c r="G2859" i="2"/>
  <c r="N2858" i="2"/>
  <c r="G2858" i="2"/>
  <c r="N2857" i="2"/>
  <c r="G2857" i="2"/>
  <c r="N2856" i="2"/>
  <c r="G2856" i="2"/>
  <c r="N2855" i="2"/>
  <c r="G2855" i="2"/>
  <c r="N2854" i="2"/>
  <c r="G2854" i="2"/>
  <c r="N2853" i="2"/>
  <c r="G2853" i="2"/>
  <c r="N2852" i="2"/>
  <c r="G2852" i="2"/>
  <c r="N2851" i="2"/>
  <c r="G2851" i="2"/>
  <c r="N2850" i="2"/>
  <c r="G2850" i="2"/>
  <c r="N2849" i="2"/>
  <c r="G2849" i="2"/>
  <c r="N2848" i="2"/>
  <c r="G2848" i="2"/>
  <c r="J2842" i="2" a="1"/>
  <c r="J2842" i="2" s="1"/>
  <c r="F2842" i="2" a="1"/>
  <c r="F2842" i="2" s="1"/>
  <c r="E2841" i="2" a="1"/>
  <c r="E2841" i="2" s="1"/>
  <c r="N2837" i="2"/>
  <c r="G2837" i="2"/>
  <c r="N2836" i="2"/>
  <c r="G2836" i="2"/>
  <c r="N2835" i="2"/>
  <c r="G2835" i="2"/>
  <c r="N2834" i="2"/>
  <c r="G2834" i="2"/>
  <c r="N2833" i="2"/>
  <c r="G2833" i="2"/>
  <c r="N2832" i="2"/>
  <c r="G2832" i="2"/>
  <c r="N2831" i="2"/>
  <c r="G2831" i="2"/>
  <c r="N2830" i="2"/>
  <c r="G2830" i="2"/>
  <c r="N2829" i="2"/>
  <c r="G2829" i="2"/>
  <c r="N2828" i="2"/>
  <c r="G2828" i="2"/>
  <c r="N2827" i="2"/>
  <c r="G2827" i="2"/>
  <c r="N2826" i="2"/>
  <c r="G2826" i="2"/>
  <c r="N2825" i="2"/>
  <c r="G2825" i="2"/>
  <c r="N2824" i="2"/>
  <c r="G2824" i="2"/>
  <c r="N2823" i="2"/>
  <c r="G2823" i="2"/>
  <c r="N2822" i="2"/>
  <c r="G2822" i="2"/>
  <c r="N2821" i="2"/>
  <c r="G2821" i="2"/>
  <c r="N2820" i="2"/>
  <c r="G2820" i="2"/>
  <c r="N2819" i="2"/>
  <c r="G2819" i="2"/>
  <c r="N2818" i="2"/>
  <c r="G2818" i="2"/>
  <c r="N2817" i="2"/>
  <c r="G2817" i="2"/>
  <c r="N2816" i="2"/>
  <c r="G2816" i="2"/>
  <c r="N2815" i="2"/>
  <c r="G2815" i="2"/>
  <c r="N2814" i="2"/>
  <c r="G2814" i="2"/>
  <c r="N2813" i="2"/>
  <c r="G2813" i="2"/>
  <c r="N2812" i="2"/>
  <c r="G2812" i="2"/>
  <c r="N2811" i="2"/>
  <c r="G2811" i="2"/>
  <c r="N2810" i="2"/>
  <c r="G2810" i="2"/>
  <c r="N2809" i="2"/>
  <c r="G2809" i="2"/>
  <c r="N2808" i="2"/>
  <c r="G2808" i="2"/>
  <c r="N2807" i="2"/>
  <c r="G2807" i="2"/>
  <c r="N2806" i="2"/>
  <c r="G2806" i="2"/>
  <c r="N2805" i="2"/>
  <c r="G2805" i="2"/>
  <c r="J2799" i="2" a="1"/>
  <c r="J2799" i="2" s="1"/>
  <c r="F2799" i="2" a="1"/>
  <c r="F2799" i="2" s="1"/>
  <c r="E2798" i="2" a="1"/>
  <c r="E2798" i="2" s="1"/>
  <c r="N2794" i="2"/>
  <c r="G2794" i="2"/>
  <c r="N2793" i="2"/>
  <c r="G2793" i="2"/>
  <c r="N2792" i="2"/>
  <c r="G2792" i="2"/>
  <c r="N2791" i="2"/>
  <c r="G2791" i="2"/>
  <c r="N2790" i="2"/>
  <c r="G2790" i="2"/>
  <c r="N2789" i="2"/>
  <c r="G2789" i="2"/>
  <c r="N2788" i="2"/>
  <c r="G2788" i="2"/>
  <c r="N2787" i="2"/>
  <c r="G2787" i="2"/>
  <c r="N2786" i="2"/>
  <c r="G2786" i="2"/>
  <c r="N2785" i="2"/>
  <c r="G2785" i="2"/>
  <c r="N2784" i="2"/>
  <c r="G2784" i="2"/>
  <c r="N2783" i="2"/>
  <c r="G2783" i="2"/>
  <c r="N2782" i="2"/>
  <c r="G2782" i="2"/>
  <c r="N2781" i="2"/>
  <c r="G2781" i="2"/>
  <c r="N2780" i="2"/>
  <c r="G2780" i="2"/>
  <c r="N2779" i="2"/>
  <c r="G2779" i="2"/>
  <c r="N2778" i="2"/>
  <c r="G2778" i="2"/>
  <c r="N2777" i="2"/>
  <c r="G2777" i="2"/>
  <c r="N2776" i="2"/>
  <c r="G2776" i="2"/>
  <c r="N2775" i="2"/>
  <c r="G2775" i="2"/>
  <c r="N2774" i="2"/>
  <c r="G2774" i="2"/>
  <c r="N2773" i="2"/>
  <c r="G2773" i="2"/>
  <c r="N2772" i="2"/>
  <c r="G2772" i="2"/>
  <c r="N2771" i="2"/>
  <c r="G2771" i="2"/>
  <c r="N2770" i="2"/>
  <c r="G2770" i="2"/>
  <c r="N2769" i="2"/>
  <c r="G2769" i="2"/>
  <c r="N2768" i="2"/>
  <c r="G2768" i="2"/>
  <c r="N2767" i="2"/>
  <c r="G2767" i="2"/>
  <c r="N2766" i="2"/>
  <c r="G2766" i="2"/>
  <c r="N2765" i="2"/>
  <c r="G2765" i="2"/>
  <c r="N2764" i="2"/>
  <c r="G2764" i="2"/>
  <c r="N2763" i="2"/>
  <c r="G2763" i="2"/>
  <c r="J2756" i="2" a="1"/>
  <c r="J2756" i="2" s="1"/>
  <c r="F2756" i="2" a="1"/>
  <c r="F2756" i="2" s="1"/>
  <c r="E2755" i="2" a="1"/>
  <c r="E2755" i="2" s="1"/>
  <c r="N2751" i="2"/>
  <c r="G2751" i="2"/>
  <c r="N2750" i="2"/>
  <c r="G2750" i="2"/>
  <c r="N2749" i="2"/>
  <c r="G2749" i="2"/>
  <c r="N2748" i="2"/>
  <c r="G2748" i="2"/>
  <c r="N2747" i="2"/>
  <c r="G2747" i="2"/>
  <c r="N2746" i="2"/>
  <c r="G2746" i="2"/>
  <c r="N2745" i="2"/>
  <c r="G2745" i="2"/>
  <c r="N2744" i="2"/>
  <c r="G2744" i="2"/>
  <c r="N2743" i="2"/>
  <c r="G2743" i="2"/>
  <c r="N2742" i="2"/>
  <c r="G2742" i="2"/>
  <c r="N2741" i="2"/>
  <c r="G2741" i="2"/>
  <c r="N2740" i="2"/>
  <c r="G2740" i="2"/>
  <c r="N2739" i="2"/>
  <c r="G2739" i="2"/>
  <c r="N2738" i="2"/>
  <c r="G2738" i="2"/>
  <c r="N2737" i="2"/>
  <c r="G2737" i="2"/>
  <c r="N2736" i="2"/>
  <c r="G2736" i="2"/>
  <c r="N2735" i="2"/>
  <c r="G2735" i="2"/>
  <c r="N2734" i="2"/>
  <c r="G2734" i="2"/>
  <c r="N2733" i="2"/>
  <c r="G2733" i="2"/>
  <c r="N2732" i="2"/>
  <c r="G2732" i="2"/>
  <c r="N2731" i="2"/>
  <c r="G2731" i="2"/>
  <c r="N2730" i="2"/>
  <c r="G2730" i="2"/>
  <c r="N2729" i="2"/>
  <c r="G2729" i="2"/>
  <c r="N2728" i="2"/>
  <c r="G2728" i="2"/>
  <c r="N2727" i="2"/>
  <c r="G2727" i="2"/>
  <c r="N2726" i="2"/>
  <c r="G2726" i="2"/>
  <c r="N2725" i="2"/>
  <c r="G2725" i="2"/>
  <c r="N2724" i="2"/>
  <c r="G2724" i="2"/>
  <c r="N2723" i="2"/>
  <c r="G2723" i="2"/>
  <c r="N2721" i="2"/>
  <c r="G2721" i="2"/>
  <c r="N2720" i="2"/>
  <c r="G2720" i="2"/>
  <c r="N2719" i="2"/>
  <c r="G2719" i="2"/>
  <c r="J2713" i="2" a="1"/>
  <c r="J2713" i="2" s="1"/>
  <c r="F2713" i="2" a="1"/>
  <c r="F2713" i="2" s="1"/>
  <c r="E2712" i="2" a="1"/>
  <c r="E2712" i="2" s="1"/>
  <c r="N2708" i="2"/>
  <c r="G2708" i="2"/>
  <c r="N2707" i="2"/>
  <c r="G2707" i="2"/>
  <c r="N2706" i="2"/>
  <c r="G2706" i="2"/>
  <c r="N2705" i="2"/>
  <c r="G2705" i="2"/>
  <c r="N2704" i="2"/>
  <c r="G2704" i="2"/>
  <c r="N2703" i="2"/>
  <c r="G2703" i="2"/>
  <c r="N2702" i="2"/>
  <c r="G2702" i="2"/>
  <c r="N2701" i="2"/>
  <c r="G2701" i="2"/>
  <c r="N2700" i="2"/>
  <c r="G2700" i="2"/>
  <c r="N2699" i="2"/>
  <c r="G2699" i="2"/>
  <c r="N2698" i="2"/>
  <c r="G2698" i="2"/>
  <c r="N2697" i="2"/>
  <c r="G2697" i="2"/>
  <c r="N2696" i="2"/>
  <c r="G2696" i="2"/>
  <c r="N2695" i="2"/>
  <c r="G2695" i="2"/>
  <c r="N2694" i="2"/>
  <c r="G2694" i="2"/>
  <c r="N2693" i="2"/>
  <c r="G2693" i="2"/>
  <c r="N2692" i="2"/>
  <c r="G2692" i="2"/>
  <c r="N2691" i="2"/>
  <c r="G2691" i="2"/>
  <c r="N2690" i="2"/>
  <c r="G2690" i="2"/>
  <c r="N2689" i="2"/>
  <c r="G2689" i="2"/>
  <c r="N2688" i="2"/>
  <c r="G2688" i="2"/>
  <c r="N2687" i="2"/>
  <c r="G2687" i="2"/>
  <c r="N2686" i="2"/>
  <c r="G2686" i="2"/>
  <c r="N2685" i="2"/>
  <c r="G2685" i="2"/>
  <c r="N2684" i="2"/>
  <c r="G2684" i="2"/>
  <c r="N2683" i="2"/>
  <c r="G2683" i="2"/>
  <c r="N2682" i="2"/>
  <c r="G2682" i="2"/>
  <c r="N2681" i="2"/>
  <c r="G2681" i="2"/>
  <c r="N2680" i="2"/>
  <c r="G2680" i="2"/>
  <c r="N2679" i="2"/>
  <c r="G2679" i="2"/>
  <c r="N2678" i="2"/>
  <c r="G2678" i="2"/>
  <c r="N2677" i="2"/>
  <c r="G2677" i="2"/>
  <c r="N2676" i="2"/>
  <c r="G2676" i="2"/>
  <c r="J2670" i="2" a="1"/>
  <c r="J2670" i="2" s="1"/>
  <c r="F2670" i="2" a="1"/>
  <c r="F2670" i="2" s="1"/>
  <c r="E2669" i="2" a="1"/>
  <c r="E2669" i="2" s="1"/>
  <c r="N2665" i="2"/>
  <c r="G2665" i="2"/>
  <c r="N2664" i="2"/>
  <c r="G2664" i="2"/>
  <c r="N2663" i="2"/>
  <c r="G2663" i="2"/>
  <c r="N2662" i="2"/>
  <c r="G2662" i="2"/>
  <c r="N2661" i="2"/>
  <c r="G2661" i="2"/>
  <c r="N2660" i="2"/>
  <c r="G2660" i="2"/>
  <c r="N2659" i="2"/>
  <c r="G2659" i="2"/>
  <c r="N2658" i="2"/>
  <c r="G2658" i="2"/>
  <c r="N2657" i="2"/>
  <c r="G2657" i="2"/>
  <c r="N2656" i="2"/>
  <c r="G2656" i="2"/>
  <c r="N2655" i="2"/>
  <c r="G2655" i="2"/>
  <c r="N2654" i="2"/>
  <c r="G2654" i="2"/>
  <c r="N2653" i="2"/>
  <c r="G2653" i="2"/>
  <c r="N2652" i="2"/>
  <c r="G2652" i="2"/>
  <c r="N2651" i="2"/>
  <c r="G2651" i="2"/>
  <c r="N2650" i="2"/>
  <c r="G2650" i="2"/>
  <c r="N2649" i="2"/>
  <c r="G2649" i="2"/>
  <c r="N2648" i="2"/>
  <c r="G2648" i="2"/>
  <c r="N2647" i="2"/>
  <c r="G2647" i="2"/>
  <c r="N2646" i="2"/>
  <c r="G2646" i="2"/>
  <c r="N2645" i="2"/>
  <c r="G2645" i="2"/>
  <c r="N2644" i="2"/>
  <c r="G2644" i="2"/>
  <c r="N2643" i="2"/>
  <c r="G2643" i="2"/>
  <c r="N2642" i="2"/>
  <c r="G2642" i="2"/>
  <c r="N2641" i="2"/>
  <c r="G2641" i="2"/>
  <c r="N2640" i="2"/>
  <c r="G2640" i="2"/>
  <c r="N2639" i="2"/>
  <c r="G2639" i="2"/>
  <c r="N2638" i="2"/>
  <c r="G2638" i="2"/>
  <c r="N2637" i="2"/>
  <c r="G2637" i="2"/>
  <c r="N2636" i="2"/>
  <c r="G2636" i="2"/>
  <c r="N2633" i="2"/>
  <c r="J2627" i="2" a="1"/>
  <c r="J2627" i="2"/>
  <c r="F2627" i="2" a="1"/>
  <c r="F2627" i="2"/>
  <c r="E2626" i="2" a="1"/>
  <c r="E2626" i="2"/>
  <c r="N2622" i="2"/>
  <c r="G2622" i="2"/>
  <c r="N2621" i="2"/>
  <c r="G2621" i="2"/>
  <c r="N2620" i="2"/>
  <c r="G2620" i="2"/>
  <c r="N2619" i="2"/>
  <c r="G2619" i="2"/>
  <c r="N2618" i="2"/>
  <c r="G2618" i="2"/>
  <c r="N2617" i="2"/>
  <c r="G2617" i="2"/>
  <c r="N2616" i="2"/>
  <c r="G2616" i="2"/>
  <c r="N2615" i="2"/>
  <c r="G2615" i="2"/>
  <c r="N2614" i="2"/>
  <c r="G2614" i="2"/>
  <c r="N2613" i="2"/>
  <c r="G2613" i="2"/>
  <c r="N2612" i="2"/>
  <c r="G2612" i="2"/>
  <c r="N2611" i="2"/>
  <c r="G2611" i="2"/>
  <c r="N2610" i="2"/>
  <c r="G2610" i="2"/>
  <c r="N2609" i="2"/>
  <c r="G2609" i="2"/>
  <c r="N2608" i="2"/>
  <c r="G2608" i="2"/>
  <c r="N2607" i="2"/>
  <c r="G2607" i="2"/>
  <c r="N2606" i="2"/>
  <c r="G2606" i="2"/>
  <c r="N2605" i="2"/>
  <c r="G2605" i="2"/>
  <c r="N2604" i="2"/>
  <c r="G2604" i="2"/>
  <c r="N2603" i="2"/>
  <c r="G2603" i="2"/>
  <c r="N2602" i="2"/>
  <c r="G2602" i="2"/>
  <c r="N2601" i="2"/>
  <c r="G2601" i="2"/>
  <c r="N2600" i="2"/>
  <c r="G2600" i="2"/>
  <c r="N2599" i="2"/>
  <c r="G2599" i="2"/>
  <c r="N2598" i="2"/>
  <c r="G2598" i="2"/>
  <c r="N2597" i="2"/>
  <c r="G2597" i="2"/>
  <c r="N2596" i="2"/>
  <c r="G2596" i="2"/>
  <c r="N2595" i="2"/>
  <c r="G2595" i="2"/>
  <c r="N2594" i="2"/>
  <c r="G2594" i="2"/>
  <c r="N2593" i="2"/>
  <c r="G2593" i="2"/>
  <c r="N2592" i="2"/>
  <c r="G2592" i="2"/>
  <c r="N2591" i="2"/>
  <c r="G2591" i="2"/>
  <c r="N2590" i="2"/>
  <c r="G2590" i="2"/>
  <c r="J2584" i="2" a="1"/>
  <c r="J2584" i="2"/>
  <c r="F2584" i="2" a="1"/>
  <c r="F2584" i="2"/>
  <c r="E2583" i="2" a="1"/>
  <c r="E2583" i="2"/>
  <c r="N2579" i="2"/>
  <c r="G2579" i="2"/>
  <c r="N2578" i="2"/>
  <c r="G2578" i="2"/>
  <c r="N2577" i="2"/>
  <c r="G2577" i="2"/>
  <c r="N2576" i="2"/>
  <c r="G2576" i="2"/>
  <c r="N2575" i="2"/>
  <c r="G2575" i="2"/>
  <c r="N2574" i="2"/>
  <c r="G2574" i="2"/>
  <c r="N2573" i="2"/>
  <c r="G2573" i="2"/>
  <c r="N2572" i="2"/>
  <c r="G2572" i="2"/>
  <c r="N2571" i="2"/>
  <c r="G2571" i="2"/>
  <c r="N2570" i="2"/>
  <c r="G2570" i="2"/>
  <c r="N2569" i="2"/>
  <c r="G2569" i="2"/>
  <c r="N2568" i="2"/>
  <c r="G2568" i="2"/>
  <c r="N2567" i="2"/>
  <c r="G2567" i="2"/>
  <c r="N2566" i="2"/>
  <c r="G2566" i="2"/>
  <c r="N2565" i="2"/>
  <c r="G2565" i="2"/>
  <c r="N2564" i="2"/>
  <c r="G2564" i="2"/>
  <c r="N2563" i="2"/>
  <c r="G2563" i="2"/>
  <c r="N2562" i="2"/>
  <c r="G2562" i="2"/>
  <c r="N2561" i="2"/>
  <c r="G2561" i="2"/>
  <c r="N2560" i="2"/>
  <c r="G2560" i="2"/>
  <c r="N2559" i="2"/>
  <c r="G2559" i="2"/>
  <c r="N2558" i="2"/>
  <c r="G2558" i="2"/>
  <c r="N2557" i="2"/>
  <c r="G2557" i="2"/>
  <c r="N2556" i="2"/>
  <c r="G2556" i="2"/>
  <c r="N2555" i="2"/>
  <c r="G2555" i="2"/>
  <c r="N2554" i="2"/>
  <c r="G2554" i="2"/>
  <c r="N2553" i="2"/>
  <c r="G2553" i="2"/>
  <c r="N2552" i="2"/>
  <c r="G2552" i="2"/>
  <c r="N2551" i="2"/>
  <c r="G2551" i="2"/>
  <c r="N2550" i="2"/>
  <c r="G2550" i="2"/>
  <c r="N2549" i="2"/>
  <c r="G2549" i="2"/>
  <c r="N2548" i="2"/>
  <c r="G2548" i="2"/>
  <c r="N2547" i="2"/>
  <c r="G2547" i="2"/>
  <c r="J2541" i="2" a="1"/>
  <c r="J2541" i="2"/>
  <c r="F2541" i="2" a="1"/>
  <c r="F2541" i="2"/>
  <c r="E2540" i="2" a="1"/>
  <c r="E2540" i="2"/>
  <c r="N2536" i="2"/>
  <c r="G2536" i="2"/>
  <c r="N2535" i="2"/>
  <c r="G2535" i="2"/>
  <c r="N2534" i="2"/>
  <c r="G2534" i="2"/>
  <c r="N2533" i="2"/>
  <c r="G2533" i="2"/>
  <c r="N2532" i="2"/>
  <c r="G2532" i="2"/>
  <c r="N2531" i="2"/>
  <c r="G2531" i="2"/>
  <c r="N2530" i="2"/>
  <c r="G2530" i="2"/>
  <c r="N2529" i="2"/>
  <c r="G2529" i="2"/>
  <c r="N2528" i="2"/>
  <c r="G2528" i="2"/>
  <c r="N2527" i="2"/>
  <c r="G2527" i="2"/>
  <c r="N2526" i="2"/>
  <c r="G2526" i="2"/>
  <c r="N2525" i="2"/>
  <c r="G2525" i="2"/>
  <c r="N2524" i="2"/>
  <c r="G2524" i="2"/>
  <c r="N2523" i="2"/>
  <c r="G2523" i="2"/>
  <c r="N2522" i="2"/>
  <c r="G2522" i="2"/>
  <c r="N2521" i="2"/>
  <c r="G2521" i="2"/>
  <c r="N2520" i="2"/>
  <c r="G2520" i="2"/>
  <c r="N2519" i="2"/>
  <c r="G2519" i="2"/>
  <c r="N2518" i="2"/>
  <c r="G2518" i="2"/>
  <c r="N2517" i="2"/>
  <c r="G2517" i="2"/>
  <c r="N2516" i="2"/>
  <c r="G2516" i="2"/>
  <c r="N2515" i="2"/>
  <c r="G2515" i="2"/>
  <c r="N2514" i="2"/>
  <c r="G2514" i="2"/>
  <c r="N2513" i="2"/>
  <c r="G2513" i="2"/>
  <c r="N2512" i="2"/>
  <c r="G2512" i="2"/>
  <c r="N2511" i="2"/>
  <c r="G2511" i="2"/>
  <c r="N2510" i="2"/>
  <c r="G2510" i="2"/>
  <c r="N2509" i="2"/>
  <c r="G2509" i="2"/>
  <c r="N2508" i="2"/>
  <c r="G2508" i="2"/>
  <c r="N2507" i="2"/>
  <c r="G2507" i="2"/>
  <c r="N2504" i="2"/>
  <c r="G2504" i="2"/>
  <c r="J2498" i="2" a="1"/>
  <c r="J2498" i="2"/>
  <c r="F2498" i="2" a="1"/>
  <c r="F2498" i="2"/>
  <c r="E2497" i="2" a="1"/>
  <c r="E2497" i="2"/>
  <c r="N2493" i="2"/>
  <c r="G2493" i="2"/>
  <c r="N2492" i="2"/>
  <c r="G2492" i="2"/>
  <c r="N2491" i="2"/>
  <c r="G2491" i="2"/>
  <c r="N2490" i="2"/>
  <c r="G2490" i="2"/>
  <c r="N2489" i="2"/>
  <c r="G2489" i="2"/>
  <c r="N2488" i="2"/>
  <c r="G2488" i="2"/>
  <c r="N2487" i="2"/>
  <c r="G2487" i="2"/>
  <c r="N2486" i="2"/>
  <c r="G2486" i="2"/>
  <c r="N2485" i="2"/>
  <c r="G2485" i="2"/>
  <c r="N2484" i="2"/>
  <c r="G2484" i="2"/>
  <c r="N2483" i="2"/>
  <c r="G2483" i="2"/>
  <c r="N2482" i="2"/>
  <c r="G2482" i="2"/>
  <c r="N2481" i="2"/>
  <c r="G2481" i="2"/>
  <c r="N2480" i="2"/>
  <c r="G2480" i="2"/>
  <c r="N2479" i="2"/>
  <c r="G2479" i="2"/>
  <c r="N2478" i="2"/>
  <c r="G2478" i="2"/>
  <c r="N2477" i="2"/>
  <c r="G2477" i="2"/>
  <c r="N2476" i="2"/>
  <c r="G2476" i="2"/>
  <c r="N2475" i="2"/>
  <c r="G2475" i="2"/>
  <c r="N2474" i="2"/>
  <c r="G2474" i="2"/>
  <c r="N2473" i="2"/>
  <c r="G2473" i="2"/>
  <c r="N2472" i="2"/>
  <c r="G2472" i="2"/>
  <c r="N2471" i="2"/>
  <c r="G2471" i="2"/>
  <c r="N2470" i="2"/>
  <c r="G2470" i="2"/>
  <c r="N2469" i="2"/>
  <c r="G2469" i="2"/>
  <c r="N2468" i="2"/>
  <c r="G2468" i="2"/>
  <c r="N2467" i="2"/>
  <c r="G2467" i="2"/>
  <c r="N2466" i="2"/>
  <c r="G2466" i="2"/>
  <c r="N2465" i="2"/>
  <c r="G2465" i="2"/>
  <c r="N2464" i="2"/>
  <c r="G2464" i="2"/>
  <c r="N2463" i="2"/>
  <c r="G2463" i="2"/>
  <c r="N2462" i="2"/>
  <c r="G2462" i="2"/>
  <c r="N2461" i="2"/>
  <c r="G2461" i="2"/>
  <c r="J2455" i="2" a="1"/>
  <c r="J2455" i="2"/>
  <c r="F2455" i="2" a="1"/>
  <c r="F2455" i="2"/>
  <c r="E2454" i="2" a="1"/>
  <c r="E2454" i="2"/>
  <c r="N2450" i="2"/>
  <c r="G2450" i="2"/>
  <c r="N2449" i="2"/>
  <c r="G2449" i="2"/>
  <c r="N2448" i="2"/>
  <c r="G2448" i="2"/>
  <c r="N2447" i="2"/>
  <c r="G2447" i="2"/>
  <c r="N2446" i="2"/>
  <c r="G2446" i="2"/>
  <c r="N2445" i="2"/>
  <c r="G2445" i="2"/>
  <c r="N2444" i="2"/>
  <c r="G2444" i="2"/>
  <c r="N2443" i="2"/>
  <c r="G2443" i="2"/>
  <c r="N2442" i="2"/>
  <c r="G2442" i="2"/>
  <c r="N2441" i="2"/>
  <c r="G2441" i="2"/>
  <c r="N2440" i="2"/>
  <c r="G2440" i="2"/>
  <c r="N2439" i="2"/>
  <c r="G2439" i="2"/>
  <c r="N2438" i="2"/>
  <c r="G2438" i="2"/>
  <c r="N2437" i="2"/>
  <c r="G2437" i="2"/>
  <c r="N2436" i="2"/>
  <c r="G2436" i="2"/>
  <c r="N2435" i="2"/>
  <c r="G2435" i="2"/>
  <c r="N2434" i="2"/>
  <c r="G2434" i="2"/>
  <c r="N2433" i="2"/>
  <c r="G2433" i="2"/>
  <c r="N2432" i="2"/>
  <c r="G2432" i="2"/>
  <c r="N2431" i="2"/>
  <c r="G2431" i="2"/>
  <c r="N2430" i="2"/>
  <c r="G2430" i="2"/>
  <c r="N2429" i="2"/>
  <c r="G2429" i="2"/>
  <c r="N2428" i="2"/>
  <c r="G2428" i="2"/>
  <c r="N2427" i="2"/>
  <c r="G2427" i="2"/>
  <c r="N2426" i="2"/>
  <c r="G2426" i="2"/>
  <c r="N2425" i="2"/>
  <c r="G2425" i="2"/>
  <c r="N2424" i="2"/>
  <c r="G2424" i="2"/>
  <c r="N2423" i="2"/>
  <c r="G2423" i="2"/>
  <c r="J2412" i="2" a="1"/>
  <c r="J2412" i="2"/>
  <c r="F2412" i="2" a="1"/>
  <c r="F2412" i="2"/>
  <c r="E2411" i="2" a="1"/>
  <c r="E2411" i="2"/>
  <c r="N2407" i="2"/>
  <c r="G2407" i="2"/>
  <c r="N2406" i="2"/>
  <c r="G2406" i="2"/>
  <c r="N2405" i="2"/>
  <c r="G2405" i="2"/>
  <c r="N2404" i="2"/>
  <c r="G2404" i="2"/>
  <c r="N2403" i="2"/>
  <c r="G2403" i="2"/>
  <c r="N2402" i="2"/>
  <c r="G2402" i="2"/>
  <c r="N2401" i="2"/>
  <c r="G2401" i="2"/>
  <c r="N2400" i="2"/>
  <c r="G2400" i="2"/>
  <c r="N2399" i="2"/>
  <c r="G2399" i="2"/>
  <c r="N2398" i="2"/>
  <c r="G2398" i="2"/>
  <c r="N2397" i="2"/>
  <c r="G2397" i="2"/>
  <c r="N2396" i="2"/>
  <c r="G2396" i="2"/>
  <c r="N2395" i="2"/>
  <c r="G2395" i="2"/>
  <c r="N2394" i="2"/>
  <c r="G2394" i="2"/>
  <c r="N2393" i="2"/>
  <c r="G2393" i="2"/>
  <c r="N2392" i="2"/>
  <c r="G2392" i="2"/>
  <c r="N2391" i="2"/>
  <c r="G2391" i="2"/>
  <c r="N2390" i="2"/>
  <c r="G2390" i="2"/>
  <c r="N2389" i="2"/>
  <c r="G2389" i="2"/>
  <c r="N2388" i="2"/>
  <c r="G2388" i="2"/>
  <c r="N2387" i="2"/>
  <c r="G2387" i="2"/>
  <c r="N2386" i="2"/>
  <c r="G2386" i="2"/>
  <c r="N2385" i="2"/>
  <c r="G2385" i="2"/>
  <c r="N2384" i="2"/>
  <c r="G2384" i="2"/>
  <c r="N2383" i="2"/>
  <c r="G2383" i="2"/>
  <c r="N2382" i="2"/>
  <c r="G2382" i="2"/>
  <c r="N2381" i="2"/>
  <c r="G2381" i="2"/>
  <c r="N2380" i="2"/>
  <c r="G2380" i="2"/>
  <c r="N2379" i="2"/>
  <c r="G2379" i="2"/>
  <c r="N2378" i="2"/>
  <c r="G2378" i="2"/>
  <c r="N2377" i="2"/>
  <c r="G2377" i="2"/>
  <c r="N2376" i="2"/>
  <c r="G2376" i="2"/>
  <c r="J2369" i="2" a="1"/>
  <c r="J2369" i="2"/>
  <c r="F2369" i="2" a="1"/>
  <c r="F2369" i="2"/>
  <c r="E2368" i="2" a="1"/>
  <c r="E2368" i="2"/>
  <c r="N2364" i="2"/>
  <c r="G2364" i="2"/>
  <c r="N2363" i="2"/>
  <c r="G2363" i="2"/>
  <c r="N2362" i="2"/>
  <c r="G2362" i="2"/>
  <c r="N2361" i="2"/>
  <c r="G2361" i="2"/>
  <c r="N2360" i="2"/>
  <c r="G2360" i="2"/>
  <c r="N2359" i="2"/>
  <c r="G2359" i="2"/>
  <c r="N2358" i="2"/>
  <c r="G2358" i="2"/>
  <c r="N2357" i="2"/>
  <c r="G2357" i="2"/>
  <c r="N2356" i="2"/>
  <c r="G2356" i="2"/>
  <c r="N2355" i="2"/>
  <c r="G2355" i="2"/>
  <c r="N2354" i="2"/>
  <c r="G2354" i="2"/>
  <c r="N2353" i="2"/>
  <c r="G2353" i="2"/>
  <c r="N2352" i="2"/>
  <c r="G2352" i="2"/>
  <c r="N2351" i="2"/>
  <c r="G2351" i="2"/>
  <c r="N2350" i="2"/>
  <c r="G2350" i="2"/>
  <c r="N2349" i="2"/>
  <c r="G2349" i="2"/>
  <c r="N2348" i="2"/>
  <c r="G2348" i="2"/>
  <c r="N2347" i="2"/>
  <c r="G2347" i="2"/>
  <c r="N2346" i="2"/>
  <c r="G2346" i="2"/>
  <c r="N2345" i="2"/>
  <c r="G2345" i="2"/>
  <c r="N2344" i="2"/>
  <c r="G2344" i="2"/>
  <c r="N2343" i="2"/>
  <c r="G2343" i="2"/>
  <c r="N2342" i="2"/>
  <c r="G2342" i="2"/>
  <c r="N2341" i="2"/>
  <c r="G2341" i="2"/>
  <c r="N2340" i="2"/>
  <c r="G2340" i="2"/>
  <c r="N2339" i="2"/>
  <c r="G2339" i="2"/>
  <c r="N2338" i="2"/>
  <c r="G2338" i="2"/>
  <c r="N2337" i="2"/>
  <c r="G2337" i="2"/>
  <c r="N2336" i="2"/>
  <c r="G2336" i="2"/>
  <c r="N2335" i="2"/>
  <c r="G2335" i="2"/>
  <c r="N2334" i="2"/>
  <c r="G2334" i="2"/>
  <c r="N2333" i="2"/>
  <c r="G2333" i="2"/>
  <c r="N2332" i="2"/>
  <c r="G2332" i="2"/>
  <c r="J2326" i="2" a="1"/>
  <c r="J2326" i="2"/>
  <c r="F2326" i="2" a="1"/>
  <c r="F2326" i="2"/>
  <c r="E2325" i="2" a="1"/>
  <c r="E2325" i="2"/>
  <c r="N2321" i="2"/>
  <c r="G2321" i="2"/>
  <c r="N2320" i="2"/>
  <c r="G2320" i="2"/>
  <c r="N2319" i="2"/>
  <c r="G2319" i="2"/>
  <c r="N2318" i="2"/>
  <c r="G2318" i="2"/>
  <c r="N2317" i="2"/>
  <c r="G2317" i="2"/>
  <c r="N2316" i="2"/>
  <c r="G2316" i="2"/>
  <c r="N2315" i="2"/>
  <c r="G2315" i="2"/>
  <c r="N2314" i="2"/>
  <c r="G2314" i="2"/>
  <c r="N2313" i="2"/>
  <c r="G2313" i="2"/>
  <c r="N2312" i="2"/>
  <c r="G2312" i="2"/>
  <c r="N2311" i="2"/>
  <c r="G2311" i="2"/>
  <c r="N2310" i="2"/>
  <c r="G2310" i="2"/>
  <c r="N2309" i="2"/>
  <c r="G2309" i="2"/>
  <c r="N2308" i="2"/>
  <c r="G2308" i="2"/>
  <c r="N2307" i="2"/>
  <c r="G2307" i="2"/>
  <c r="N2306" i="2"/>
  <c r="G2306" i="2"/>
  <c r="N2305" i="2"/>
  <c r="G2305" i="2"/>
  <c r="N2304" i="2"/>
  <c r="G2304" i="2"/>
  <c r="N2303" i="2"/>
  <c r="G2303" i="2"/>
  <c r="N2302" i="2"/>
  <c r="G2302" i="2"/>
  <c r="N2301" i="2"/>
  <c r="G2301" i="2"/>
  <c r="N2300" i="2"/>
  <c r="G2300" i="2"/>
  <c r="N2299" i="2"/>
  <c r="G2299" i="2"/>
  <c r="N2298" i="2"/>
  <c r="G2298" i="2"/>
  <c r="N2297" i="2"/>
  <c r="G2297" i="2"/>
  <c r="N2296" i="2"/>
  <c r="G2296" i="2"/>
  <c r="N2295" i="2"/>
  <c r="G2295" i="2"/>
  <c r="N2294" i="2"/>
  <c r="G2294" i="2"/>
  <c r="N2293" i="2"/>
  <c r="G2293" i="2"/>
  <c r="N2292" i="2"/>
  <c r="G2292" i="2"/>
  <c r="N2291" i="2"/>
  <c r="G2291" i="2"/>
  <c r="N2290" i="2"/>
  <c r="G2290" i="2"/>
  <c r="N2289" i="2"/>
  <c r="G2289" i="2"/>
  <c r="J2283" i="2" a="1"/>
  <c r="J2283" i="2"/>
  <c r="F2283" i="2" a="1"/>
  <c r="F2283" i="2"/>
  <c r="E2282" i="2" a="1"/>
  <c r="E2282" i="2"/>
  <c r="N2278" i="2"/>
  <c r="G2278" i="2"/>
  <c r="N2277" i="2"/>
  <c r="G2277" i="2"/>
  <c r="N2276" i="2"/>
  <c r="G2276" i="2"/>
  <c r="N2275" i="2"/>
  <c r="G2275" i="2"/>
  <c r="N2274" i="2"/>
  <c r="G2274" i="2"/>
  <c r="N2273" i="2"/>
  <c r="G2273" i="2"/>
  <c r="N2272" i="2"/>
  <c r="G2272" i="2"/>
  <c r="N2271" i="2"/>
  <c r="G2271" i="2"/>
  <c r="N2270" i="2"/>
  <c r="G2270" i="2"/>
  <c r="N2269" i="2"/>
  <c r="G2269" i="2"/>
  <c r="N2268" i="2"/>
  <c r="G2268" i="2"/>
  <c r="N2267" i="2"/>
  <c r="G2267" i="2"/>
  <c r="N2266" i="2"/>
  <c r="G2266" i="2"/>
  <c r="N2265" i="2"/>
  <c r="G2265" i="2"/>
  <c r="N2264" i="2"/>
  <c r="G2264" i="2"/>
  <c r="N2263" i="2"/>
  <c r="G2263" i="2"/>
  <c r="N2262" i="2"/>
  <c r="G2262" i="2"/>
  <c r="N2261" i="2"/>
  <c r="G2261" i="2"/>
  <c r="N2260" i="2"/>
  <c r="G2260" i="2"/>
  <c r="N2259" i="2"/>
  <c r="G2259" i="2"/>
  <c r="N2258" i="2"/>
  <c r="G2258" i="2"/>
  <c r="N2257" i="2"/>
  <c r="G2257" i="2"/>
  <c r="N2256" i="2"/>
  <c r="G2256" i="2"/>
  <c r="N2255" i="2"/>
  <c r="G2255" i="2"/>
  <c r="N2254" i="2"/>
  <c r="G2254" i="2"/>
  <c r="N2253" i="2"/>
  <c r="G2253" i="2"/>
  <c r="N2252" i="2"/>
  <c r="G2252" i="2"/>
  <c r="N2251" i="2"/>
  <c r="G2251" i="2"/>
  <c r="N2250" i="2"/>
  <c r="G2250" i="2"/>
  <c r="N2249" i="2"/>
  <c r="G2249" i="2"/>
  <c r="N2248" i="2"/>
  <c r="G2248" i="2"/>
  <c r="N2246" i="2"/>
  <c r="G2246" i="2"/>
  <c r="J2240" i="2" a="1"/>
  <c r="J2240" i="2"/>
  <c r="F2240" i="2" a="1"/>
  <c r="F2240" i="2"/>
  <c r="E2239" i="2" a="1"/>
  <c r="E2239" i="2"/>
  <c r="N2235" i="2"/>
  <c r="G2235" i="2"/>
  <c r="N2234" i="2"/>
  <c r="G2234" i="2"/>
  <c r="N2233" i="2"/>
  <c r="G2233" i="2"/>
  <c r="N2232" i="2"/>
  <c r="G2232" i="2"/>
  <c r="N2231" i="2"/>
  <c r="G2231" i="2"/>
  <c r="N2230" i="2"/>
  <c r="G2230" i="2"/>
  <c r="N2229" i="2"/>
  <c r="G2229" i="2"/>
  <c r="N2228" i="2"/>
  <c r="G2228" i="2"/>
  <c r="N2227" i="2"/>
  <c r="G2227" i="2"/>
  <c r="N2226" i="2"/>
  <c r="G2226" i="2"/>
  <c r="N2225" i="2"/>
  <c r="G2225" i="2"/>
  <c r="N2224" i="2"/>
  <c r="G2224" i="2"/>
  <c r="N2223" i="2"/>
  <c r="G2223" i="2"/>
  <c r="N2222" i="2"/>
  <c r="G2222" i="2"/>
  <c r="N2221" i="2"/>
  <c r="G2221" i="2"/>
  <c r="N2220" i="2"/>
  <c r="G2220" i="2"/>
  <c r="N2219" i="2"/>
  <c r="G2219" i="2"/>
  <c r="N2218" i="2"/>
  <c r="G2218" i="2"/>
  <c r="N2217" i="2"/>
  <c r="G2217" i="2"/>
  <c r="N2216" i="2"/>
  <c r="G2216" i="2"/>
  <c r="N2215" i="2"/>
  <c r="G2215" i="2"/>
  <c r="N2214" i="2"/>
  <c r="G2214" i="2"/>
  <c r="N2213" i="2"/>
  <c r="G2213" i="2"/>
  <c r="N2212" i="2"/>
  <c r="G2212" i="2"/>
  <c r="N2211" i="2"/>
  <c r="G2211" i="2"/>
  <c r="N2210" i="2"/>
  <c r="G2210" i="2"/>
  <c r="N2209" i="2"/>
  <c r="G2209" i="2"/>
  <c r="N2208" i="2"/>
  <c r="G2208" i="2"/>
  <c r="N2207" i="2"/>
  <c r="G2207" i="2"/>
  <c r="N2206" i="2"/>
  <c r="G2206" i="2"/>
  <c r="N2205" i="2"/>
  <c r="G2205" i="2"/>
  <c r="N2203" i="2"/>
  <c r="G2203" i="2"/>
  <c r="J2197" i="2" a="1"/>
  <c r="J2197" i="2"/>
  <c r="F2197" i="2" a="1"/>
  <c r="F2197" i="2"/>
  <c r="E2196" i="2" a="1"/>
  <c r="E2196" i="2"/>
  <c r="N2192" i="2"/>
  <c r="G2192" i="2"/>
  <c r="N2191" i="2"/>
  <c r="G2191" i="2"/>
  <c r="N2190" i="2"/>
  <c r="G2190" i="2"/>
  <c r="N2189" i="2"/>
  <c r="G2189" i="2"/>
  <c r="N2188" i="2"/>
  <c r="G2188" i="2"/>
  <c r="N2187" i="2"/>
  <c r="G2187" i="2"/>
  <c r="N2186" i="2"/>
  <c r="G2186" i="2"/>
  <c r="N2185" i="2"/>
  <c r="G2185" i="2"/>
  <c r="N2184" i="2"/>
  <c r="G2184" i="2"/>
  <c r="N2183" i="2"/>
  <c r="G2183" i="2"/>
  <c r="N2182" i="2"/>
  <c r="G2182" i="2"/>
  <c r="N2181" i="2"/>
  <c r="G2181" i="2"/>
  <c r="N2180" i="2"/>
  <c r="G2180" i="2"/>
  <c r="N2179" i="2"/>
  <c r="G2179" i="2"/>
  <c r="N2178" i="2"/>
  <c r="G2178" i="2"/>
  <c r="N2177" i="2"/>
  <c r="G2177" i="2"/>
  <c r="N2176" i="2"/>
  <c r="G2176" i="2"/>
  <c r="N2175" i="2"/>
  <c r="G2175" i="2"/>
  <c r="N2174" i="2"/>
  <c r="G2174" i="2"/>
  <c r="N2173" i="2"/>
  <c r="G2173" i="2"/>
  <c r="N2172" i="2"/>
  <c r="G2172" i="2"/>
  <c r="N2171" i="2"/>
  <c r="G2171" i="2"/>
  <c r="N2170" i="2"/>
  <c r="G2170" i="2"/>
  <c r="N2169" i="2"/>
  <c r="G2169" i="2"/>
  <c r="N2168" i="2"/>
  <c r="G2168" i="2"/>
  <c r="N2167" i="2"/>
  <c r="G2167" i="2"/>
  <c r="N2166" i="2"/>
  <c r="G2166" i="2"/>
  <c r="N2165" i="2"/>
  <c r="G2165" i="2"/>
  <c r="N2164" i="2"/>
  <c r="G2164" i="2"/>
  <c r="N2163" i="2"/>
  <c r="G2163" i="2"/>
  <c r="N2162" i="2"/>
  <c r="G2162" i="2"/>
  <c r="N2161" i="2"/>
  <c r="G2161" i="2"/>
  <c r="N2160" i="2"/>
  <c r="G2160" i="2"/>
  <c r="J2154" i="2" a="1"/>
  <c r="J2154" i="2"/>
  <c r="F2154" i="2" a="1"/>
  <c r="F2154" i="2"/>
  <c r="E2153" i="2" a="1"/>
  <c r="E2153" i="2"/>
  <c r="N2149" i="2"/>
  <c r="G2149" i="2"/>
  <c r="N2148" i="2"/>
  <c r="G2148" i="2"/>
  <c r="N2147" i="2"/>
  <c r="G2147" i="2"/>
  <c r="N2146" i="2"/>
  <c r="G2146" i="2"/>
  <c r="N2145" i="2"/>
  <c r="G2145" i="2"/>
  <c r="N2144" i="2"/>
  <c r="G2144" i="2"/>
  <c r="N2143" i="2"/>
  <c r="G2143" i="2"/>
  <c r="N2142" i="2"/>
  <c r="G2142" i="2"/>
  <c r="N2141" i="2"/>
  <c r="G2141" i="2"/>
  <c r="N2140" i="2"/>
  <c r="G2140" i="2"/>
  <c r="N2139" i="2"/>
  <c r="G2139" i="2"/>
  <c r="N2138" i="2"/>
  <c r="G2138" i="2"/>
  <c r="N2137" i="2"/>
  <c r="G2137" i="2"/>
  <c r="N2136" i="2"/>
  <c r="G2136" i="2"/>
  <c r="N2135" i="2"/>
  <c r="G2135" i="2"/>
  <c r="N2134" i="2"/>
  <c r="G2134" i="2"/>
  <c r="N2133" i="2"/>
  <c r="G2133" i="2"/>
  <c r="N2132" i="2"/>
  <c r="G2132" i="2"/>
  <c r="N2131" i="2"/>
  <c r="G2131" i="2"/>
  <c r="N2130" i="2"/>
  <c r="G2130" i="2"/>
  <c r="N2129" i="2"/>
  <c r="G2129" i="2"/>
  <c r="N2128" i="2"/>
  <c r="G2128" i="2"/>
  <c r="N2127" i="2"/>
  <c r="G2127" i="2"/>
  <c r="N2126" i="2"/>
  <c r="G2126" i="2"/>
  <c r="N2125" i="2"/>
  <c r="G2125" i="2"/>
  <c r="N2124" i="2"/>
  <c r="G2124" i="2"/>
  <c r="N2123" i="2"/>
  <c r="G2123" i="2"/>
  <c r="N2122" i="2"/>
  <c r="G2122" i="2"/>
  <c r="N2121" i="2"/>
  <c r="G2121" i="2"/>
  <c r="N2120" i="2"/>
  <c r="G2120" i="2"/>
  <c r="N2119" i="2"/>
  <c r="G2119" i="2"/>
  <c r="N2118" i="2"/>
  <c r="G2118" i="2"/>
  <c r="J2111" i="2" a="1"/>
  <c r="J2111" i="2"/>
  <c r="F2111" i="2" a="1"/>
  <c r="F2111" i="2"/>
  <c r="E2110" i="2" a="1"/>
  <c r="E2110" i="2"/>
  <c r="N2106" i="2"/>
  <c r="G2106" i="2"/>
  <c r="N2105" i="2"/>
  <c r="G2105" i="2"/>
  <c r="N2104" i="2"/>
  <c r="G2104" i="2"/>
  <c r="N2103" i="2"/>
  <c r="G2103" i="2"/>
  <c r="N2102" i="2"/>
  <c r="G2102" i="2"/>
  <c r="N2101" i="2"/>
  <c r="G2101" i="2"/>
  <c r="N2100" i="2"/>
  <c r="G2100" i="2"/>
  <c r="N2099" i="2"/>
  <c r="G2099" i="2"/>
  <c r="N2098" i="2"/>
  <c r="G2098" i="2"/>
  <c r="N2097" i="2"/>
  <c r="G2097" i="2"/>
  <c r="N2096" i="2"/>
  <c r="G2096" i="2"/>
  <c r="N2095" i="2"/>
  <c r="G2095" i="2"/>
  <c r="N2094" i="2"/>
  <c r="G2094" i="2"/>
  <c r="N2093" i="2"/>
  <c r="G2093" i="2"/>
  <c r="N2092" i="2"/>
  <c r="G2092" i="2"/>
  <c r="N2091" i="2"/>
  <c r="G2091" i="2"/>
  <c r="N2090" i="2"/>
  <c r="G2090" i="2"/>
  <c r="N2089" i="2"/>
  <c r="G2089" i="2"/>
  <c r="N2088" i="2"/>
  <c r="G2088" i="2"/>
  <c r="N2087" i="2"/>
  <c r="G2087" i="2"/>
  <c r="N2086" i="2"/>
  <c r="G2086" i="2"/>
  <c r="N2085" i="2"/>
  <c r="G2085" i="2"/>
  <c r="N2084" i="2"/>
  <c r="G2084" i="2"/>
  <c r="N2083" i="2"/>
  <c r="G2083" i="2"/>
  <c r="N2082" i="2"/>
  <c r="G2082" i="2"/>
  <c r="N2081" i="2"/>
  <c r="G2081" i="2"/>
  <c r="N2080" i="2"/>
  <c r="G2080" i="2"/>
  <c r="N2079" i="2"/>
  <c r="G2079" i="2"/>
  <c r="N2078" i="2"/>
  <c r="G2078" i="2"/>
  <c r="N2077" i="2"/>
  <c r="G2077" i="2"/>
  <c r="N2076" i="2"/>
  <c r="G2076" i="2"/>
  <c r="N2074" i="2"/>
  <c r="G2074" i="2"/>
  <c r="J2068" i="2" a="1"/>
  <c r="J2068" i="2"/>
  <c r="F2068" i="2" a="1"/>
  <c r="F2068" i="2"/>
  <c r="E2067" i="2" a="1"/>
  <c r="E2067" i="2"/>
  <c r="N2063" i="2"/>
  <c r="G2063" i="2"/>
  <c r="N2062" i="2"/>
  <c r="G2062" i="2"/>
  <c r="N2061" i="2"/>
  <c r="G2061" i="2"/>
  <c r="N2060" i="2"/>
  <c r="G2060" i="2"/>
  <c r="N2059" i="2"/>
  <c r="G2059" i="2"/>
  <c r="N2058" i="2"/>
  <c r="G2058" i="2"/>
  <c r="N2057" i="2"/>
  <c r="G2057" i="2"/>
  <c r="N2056" i="2"/>
  <c r="G2056" i="2"/>
  <c r="N2055" i="2"/>
  <c r="G2055" i="2"/>
  <c r="N2054" i="2"/>
  <c r="G2054" i="2"/>
  <c r="N2053" i="2"/>
  <c r="G2053" i="2"/>
  <c r="N2052" i="2"/>
  <c r="G2052" i="2"/>
  <c r="N2051" i="2"/>
  <c r="G2051" i="2"/>
  <c r="N2050" i="2"/>
  <c r="G2050" i="2"/>
  <c r="N2049" i="2"/>
  <c r="G2049" i="2"/>
  <c r="N2048" i="2"/>
  <c r="G2048" i="2"/>
  <c r="N2047" i="2"/>
  <c r="G2047" i="2"/>
  <c r="N2046" i="2"/>
  <c r="G2046" i="2"/>
  <c r="N2045" i="2"/>
  <c r="G2045" i="2"/>
  <c r="N2044" i="2"/>
  <c r="G2044" i="2"/>
  <c r="N2043" i="2"/>
  <c r="G2043" i="2"/>
  <c r="N2042" i="2"/>
  <c r="G2042" i="2"/>
  <c r="N2041" i="2"/>
  <c r="G2041" i="2"/>
  <c r="N2040" i="2"/>
  <c r="G2040" i="2"/>
  <c r="N2039" i="2"/>
  <c r="G2039" i="2"/>
  <c r="N2038" i="2"/>
  <c r="G2038" i="2"/>
  <c r="N2037" i="2"/>
  <c r="G2037" i="2"/>
  <c r="N2036" i="2"/>
  <c r="G2036" i="2"/>
  <c r="N2035" i="2"/>
  <c r="G2035" i="2"/>
  <c r="N2034" i="2"/>
  <c r="G2034" i="2"/>
  <c r="N2033" i="2"/>
  <c r="G2033" i="2"/>
  <c r="N2032" i="2"/>
  <c r="G2032" i="2"/>
  <c r="N2031" i="2"/>
  <c r="G2031" i="2"/>
  <c r="J2025" i="2" a="1"/>
  <c r="J2025" i="2"/>
  <c r="F2025" i="2" a="1"/>
  <c r="F2025" i="2"/>
  <c r="E2024" i="2" a="1"/>
  <c r="E2024" i="2"/>
  <c r="N2020" i="2"/>
  <c r="G2020" i="2"/>
  <c r="N2019" i="2"/>
  <c r="G2019" i="2"/>
  <c r="N2018" i="2"/>
  <c r="G2018" i="2"/>
  <c r="N2017" i="2"/>
  <c r="G2017" i="2"/>
  <c r="N2016" i="2"/>
  <c r="G2016" i="2"/>
  <c r="N2015" i="2"/>
  <c r="G2015" i="2"/>
  <c r="N2014" i="2"/>
  <c r="G2014" i="2"/>
  <c r="N2013" i="2"/>
  <c r="G2013" i="2"/>
  <c r="N2012" i="2"/>
  <c r="G2012" i="2"/>
  <c r="N2011" i="2"/>
  <c r="G2011" i="2"/>
  <c r="N2010" i="2"/>
  <c r="G2010" i="2"/>
  <c r="N2009" i="2"/>
  <c r="G2009" i="2"/>
  <c r="N2008" i="2"/>
  <c r="G2008" i="2"/>
  <c r="N2007" i="2"/>
  <c r="G2007" i="2"/>
  <c r="N2006" i="2"/>
  <c r="G2006" i="2"/>
  <c r="N2005" i="2"/>
  <c r="G2005" i="2"/>
  <c r="N2004" i="2"/>
  <c r="G2004" i="2"/>
  <c r="N2003" i="2"/>
  <c r="G2003" i="2"/>
  <c r="N2002" i="2"/>
  <c r="G2002" i="2"/>
  <c r="N2001" i="2"/>
  <c r="G2001" i="2"/>
  <c r="N2000" i="2"/>
  <c r="G2000" i="2"/>
  <c r="N1999" i="2"/>
  <c r="G1999" i="2"/>
  <c r="N1998" i="2"/>
  <c r="G1998" i="2"/>
  <c r="N1997" i="2"/>
  <c r="G1997" i="2"/>
  <c r="N1996" i="2"/>
  <c r="G1996" i="2"/>
  <c r="N1995" i="2"/>
  <c r="G1995" i="2"/>
  <c r="N1994" i="2"/>
  <c r="G1994" i="2"/>
  <c r="N1993" i="2"/>
  <c r="G1993" i="2"/>
  <c r="N1992" i="2"/>
  <c r="G1992" i="2"/>
  <c r="N1991" i="2"/>
  <c r="G1991" i="2"/>
  <c r="N1990" i="2"/>
  <c r="G1990" i="2"/>
  <c r="N1989" i="2"/>
  <c r="G1989" i="2"/>
  <c r="N1988" i="2"/>
  <c r="G1988" i="2"/>
  <c r="J1982" i="2" a="1"/>
  <c r="J1982" i="2"/>
  <c r="F1982" i="2" a="1"/>
  <c r="F1982" i="2"/>
  <c r="E1981" i="2" a="1"/>
  <c r="E1981" i="2"/>
  <c r="N1977" i="2"/>
  <c r="G1977" i="2"/>
  <c r="N1976" i="2"/>
  <c r="G1976" i="2"/>
  <c r="N1975" i="2"/>
  <c r="G1975" i="2"/>
  <c r="N1974" i="2"/>
  <c r="G1974" i="2"/>
  <c r="N1973" i="2"/>
  <c r="G1973" i="2"/>
  <c r="N1972" i="2"/>
  <c r="G1972" i="2"/>
  <c r="N1971" i="2"/>
  <c r="G1971" i="2"/>
  <c r="N1970" i="2"/>
  <c r="G1970" i="2"/>
  <c r="N1969" i="2"/>
  <c r="G1969" i="2"/>
  <c r="N1968" i="2"/>
  <c r="G1968" i="2"/>
  <c r="N1967" i="2"/>
  <c r="G1967" i="2"/>
  <c r="N1966" i="2"/>
  <c r="G1966" i="2"/>
  <c r="N1965" i="2"/>
  <c r="G1965" i="2"/>
  <c r="N1964" i="2"/>
  <c r="G1964" i="2"/>
  <c r="N1963" i="2"/>
  <c r="G1963" i="2"/>
  <c r="N1962" i="2"/>
  <c r="G1962" i="2"/>
  <c r="N1961" i="2"/>
  <c r="G1961" i="2"/>
  <c r="N1960" i="2"/>
  <c r="G1960" i="2"/>
  <c r="N1959" i="2"/>
  <c r="G1959" i="2"/>
  <c r="N1958" i="2"/>
  <c r="G1958" i="2"/>
  <c r="N1957" i="2"/>
  <c r="G1957" i="2"/>
  <c r="N1956" i="2"/>
  <c r="G1956" i="2"/>
  <c r="N1955" i="2"/>
  <c r="G1955" i="2"/>
  <c r="N1954" i="2"/>
  <c r="G1954" i="2"/>
  <c r="N1953" i="2"/>
  <c r="G1953" i="2"/>
  <c r="N1952" i="2"/>
  <c r="G1952" i="2"/>
  <c r="N1951" i="2"/>
  <c r="G1951" i="2"/>
  <c r="N1950" i="2"/>
  <c r="G1950" i="2"/>
  <c r="N1949" i="2"/>
  <c r="G1949" i="2"/>
  <c r="N1948" i="2"/>
  <c r="G1948" i="2"/>
  <c r="N1947" i="2"/>
  <c r="G1947" i="2"/>
  <c r="N1946" i="2"/>
  <c r="G1946" i="2"/>
  <c r="N1945" i="2"/>
  <c r="G1945" i="2"/>
  <c r="J1939" i="2" a="1"/>
  <c r="J1939" i="2"/>
  <c r="F1939" i="2" a="1"/>
  <c r="F1939" i="2"/>
  <c r="E1938" i="2" a="1"/>
  <c r="E1938" i="2"/>
  <c r="N1934" i="2"/>
  <c r="G1934" i="2"/>
  <c r="N1933" i="2"/>
  <c r="G1933" i="2"/>
  <c r="N1932" i="2"/>
  <c r="G1932" i="2"/>
  <c r="N1931" i="2"/>
  <c r="G1931" i="2"/>
  <c r="N1930" i="2"/>
  <c r="G1930" i="2"/>
  <c r="N1929" i="2"/>
  <c r="G1929" i="2"/>
  <c r="N1928" i="2"/>
  <c r="G1928" i="2"/>
  <c r="N1927" i="2"/>
  <c r="G1927" i="2"/>
  <c r="N1926" i="2"/>
  <c r="G1926" i="2"/>
  <c r="N1925" i="2"/>
  <c r="G1925" i="2"/>
  <c r="N1924" i="2"/>
  <c r="G1924" i="2"/>
  <c r="N1923" i="2"/>
  <c r="G1923" i="2"/>
  <c r="N1922" i="2"/>
  <c r="G1922" i="2"/>
  <c r="N1921" i="2"/>
  <c r="G1921" i="2"/>
  <c r="N1920" i="2"/>
  <c r="G1920" i="2"/>
  <c r="N1919" i="2"/>
  <c r="G1919" i="2"/>
  <c r="N1918" i="2"/>
  <c r="G1918" i="2"/>
  <c r="N1917" i="2"/>
  <c r="G1917" i="2"/>
  <c r="N1916" i="2"/>
  <c r="G1916" i="2"/>
  <c r="N1915" i="2"/>
  <c r="G1915" i="2"/>
  <c r="N1914" i="2"/>
  <c r="G1914" i="2"/>
  <c r="N1913" i="2"/>
  <c r="G1913" i="2"/>
  <c r="N1912" i="2"/>
  <c r="G1912" i="2"/>
  <c r="N1911" i="2"/>
  <c r="G1911" i="2"/>
  <c r="N1910" i="2"/>
  <c r="G1910" i="2"/>
  <c r="N1909" i="2"/>
  <c r="G1909" i="2"/>
  <c r="N1908" i="2"/>
  <c r="G1908" i="2"/>
  <c r="N1907" i="2"/>
  <c r="G1907" i="2"/>
  <c r="N1906" i="2"/>
  <c r="G1906" i="2"/>
  <c r="N1905" i="2"/>
  <c r="G1905" i="2"/>
  <c r="N1904" i="2"/>
  <c r="G1904" i="2"/>
  <c r="N1903" i="2"/>
  <c r="G1903" i="2"/>
  <c r="N1902" i="2"/>
  <c r="G1902" i="2"/>
  <c r="J1896" i="2" a="1"/>
  <c r="J1896" i="2"/>
  <c r="F1896" i="2" a="1"/>
  <c r="F1896" i="2"/>
  <c r="E1895" i="2" a="1"/>
  <c r="E1895" i="2"/>
  <c r="N1891" i="2"/>
  <c r="G1891" i="2"/>
  <c r="N1890" i="2"/>
  <c r="G1890" i="2"/>
  <c r="N1889" i="2"/>
  <c r="G1889" i="2"/>
  <c r="N1888" i="2"/>
  <c r="G1888" i="2"/>
  <c r="N1887" i="2"/>
  <c r="G1887" i="2"/>
  <c r="N1886" i="2"/>
  <c r="G1886" i="2"/>
  <c r="N1885" i="2"/>
  <c r="G1885" i="2"/>
  <c r="N1884" i="2"/>
  <c r="G1884" i="2"/>
  <c r="N1883" i="2"/>
  <c r="G1883" i="2"/>
  <c r="N1882" i="2"/>
  <c r="G1882" i="2"/>
  <c r="N1881" i="2"/>
  <c r="G1881" i="2"/>
  <c r="N1880" i="2"/>
  <c r="G1880" i="2"/>
  <c r="N1879" i="2"/>
  <c r="G1879" i="2"/>
  <c r="N1878" i="2"/>
  <c r="G1878" i="2"/>
  <c r="N1877" i="2"/>
  <c r="G1877" i="2"/>
  <c r="N1876" i="2"/>
  <c r="G1876" i="2"/>
  <c r="N1875" i="2"/>
  <c r="G1875" i="2"/>
  <c r="N1874" i="2"/>
  <c r="G1874" i="2"/>
  <c r="N1873" i="2"/>
  <c r="G1873" i="2"/>
  <c r="N1872" i="2"/>
  <c r="G1872" i="2"/>
  <c r="N1871" i="2"/>
  <c r="G1871" i="2"/>
  <c r="N1870" i="2"/>
  <c r="G1870" i="2"/>
  <c r="N1869" i="2"/>
  <c r="G1869" i="2"/>
  <c r="N1868" i="2"/>
  <c r="G1868" i="2"/>
  <c r="N1867" i="2"/>
  <c r="G1867" i="2"/>
  <c r="N1866" i="2"/>
  <c r="G1866" i="2"/>
  <c r="N1865" i="2"/>
  <c r="G1865" i="2"/>
  <c r="N1864" i="2"/>
  <c r="G1864" i="2"/>
  <c r="N1863" i="2"/>
  <c r="G1863" i="2"/>
  <c r="N1862" i="2"/>
  <c r="G1862" i="2"/>
  <c r="N1861" i="2"/>
  <c r="G1861" i="2"/>
  <c r="N1860" i="2"/>
  <c r="G1860" i="2"/>
  <c r="N1859" i="2"/>
  <c r="G1859" i="2"/>
  <c r="J1853" i="2" a="1"/>
  <c r="J1853" i="2"/>
  <c r="F1853" i="2" a="1"/>
  <c r="F1853" i="2"/>
  <c r="E1852" i="2" a="1"/>
  <c r="E1852" i="2"/>
  <c r="N1848" i="2"/>
  <c r="G1848" i="2"/>
  <c r="N1847" i="2"/>
  <c r="G1847" i="2"/>
  <c r="N1846" i="2"/>
  <c r="G1846" i="2"/>
  <c r="N1845" i="2"/>
  <c r="G1845" i="2"/>
  <c r="N1844" i="2"/>
  <c r="G1844" i="2"/>
  <c r="N1843" i="2"/>
  <c r="G1843" i="2"/>
  <c r="N1842" i="2"/>
  <c r="G1842" i="2"/>
  <c r="N1841" i="2"/>
  <c r="G1841" i="2"/>
  <c r="N1840" i="2"/>
  <c r="G1840" i="2"/>
  <c r="N1839" i="2"/>
  <c r="G1839" i="2"/>
  <c r="N1838" i="2"/>
  <c r="G1838" i="2"/>
  <c r="N1837" i="2"/>
  <c r="G1837" i="2"/>
  <c r="N1836" i="2"/>
  <c r="G1836" i="2"/>
  <c r="N1835" i="2"/>
  <c r="G1835" i="2"/>
  <c r="N1834" i="2"/>
  <c r="G1834" i="2"/>
  <c r="N1833" i="2"/>
  <c r="G1833" i="2"/>
  <c r="N1832" i="2"/>
  <c r="G1832" i="2"/>
  <c r="N1831" i="2"/>
  <c r="G1831" i="2"/>
  <c r="N1830" i="2"/>
  <c r="G1830" i="2"/>
  <c r="N1829" i="2"/>
  <c r="G1829" i="2"/>
  <c r="N1828" i="2"/>
  <c r="G1828" i="2"/>
  <c r="N1827" i="2"/>
  <c r="G1827" i="2"/>
  <c r="N1826" i="2"/>
  <c r="G1826" i="2"/>
  <c r="N1825" i="2"/>
  <c r="G1825" i="2"/>
  <c r="N1824" i="2"/>
  <c r="G1824" i="2"/>
  <c r="N1823" i="2"/>
  <c r="G1823" i="2"/>
  <c r="N1822" i="2"/>
  <c r="G1822" i="2"/>
  <c r="N1821" i="2"/>
  <c r="G1821" i="2"/>
  <c r="N1820" i="2"/>
  <c r="G1820" i="2"/>
  <c r="N1819" i="2"/>
  <c r="G1819" i="2"/>
  <c r="N1818" i="2"/>
  <c r="G1818" i="2"/>
  <c r="N1817" i="2"/>
  <c r="G1817" i="2"/>
  <c r="N1816" i="2"/>
  <c r="G1816" i="2"/>
  <c r="J1810" i="2" a="1"/>
  <c r="J1810" i="2"/>
  <c r="F1810" i="2" a="1"/>
  <c r="F1810" i="2"/>
  <c r="E1809" i="2" a="1"/>
  <c r="E1809" i="2"/>
  <c r="N1805" i="2"/>
  <c r="G1805" i="2"/>
  <c r="N1804" i="2"/>
  <c r="G1804" i="2"/>
  <c r="N1803" i="2"/>
  <c r="G1803" i="2"/>
  <c r="N1802" i="2"/>
  <c r="G1802" i="2"/>
  <c r="N1801" i="2"/>
  <c r="G1801" i="2"/>
  <c r="N1800" i="2"/>
  <c r="G1800" i="2"/>
  <c r="N1799" i="2"/>
  <c r="G1799" i="2"/>
  <c r="N1798" i="2"/>
  <c r="G1798" i="2"/>
  <c r="N1797" i="2"/>
  <c r="G1797" i="2"/>
  <c r="N1796" i="2"/>
  <c r="G1796" i="2"/>
  <c r="N1795" i="2"/>
  <c r="G1795" i="2"/>
  <c r="N1794" i="2"/>
  <c r="G1794" i="2"/>
  <c r="N1793" i="2"/>
  <c r="G1793" i="2"/>
  <c r="N1792" i="2"/>
  <c r="G1792" i="2"/>
  <c r="N1791" i="2"/>
  <c r="G1791" i="2"/>
  <c r="N1790" i="2"/>
  <c r="G1790" i="2"/>
  <c r="N1789" i="2"/>
  <c r="G1789" i="2"/>
  <c r="N1788" i="2"/>
  <c r="G1788" i="2"/>
  <c r="N1787" i="2"/>
  <c r="G1787" i="2"/>
  <c r="N1786" i="2"/>
  <c r="G1786" i="2"/>
  <c r="N1785" i="2"/>
  <c r="G1785" i="2"/>
  <c r="N1784" i="2"/>
  <c r="G1784" i="2"/>
  <c r="N1783" i="2"/>
  <c r="G1783" i="2"/>
  <c r="N1782" i="2"/>
  <c r="G1782" i="2"/>
  <c r="N1781" i="2"/>
  <c r="G1781" i="2"/>
  <c r="N1780" i="2"/>
  <c r="G1780" i="2"/>
  <c r="N1779" i="2"/>
  <c r="G1779" i="2"/>
  <c r="N1778" i="2"/>
  <c r="G1778" i="2"/>
  <c r="N1777" i="2"/>
  <c r="G1777" i="2"/>
  <c r="N1776" i="2"/>
  <c r="G1776" i="2"/>
  <c r="N1775" i="2"/>
  <c r="G1775" i="2"/>
  <c r="N1774" i="2"/>
  <c r="G1774" i="2"/>
  <c r="N1773" i="2"/>
  <c r="G1773" i="2"/>
  <c r="J1767" i="2" a="1"/>
  <c r="J1767" i="2"/>
  <c r="F1767" i="2" a="1"/>
  <c r="F1767" i="2"/>
  <c r="E1766" i="2" a="1"/>
  <c r="E1766" i="2"/>
  <c r="N1762" i="2"/>
  <c r="G1762" i="2"/>
  <c r="N1761" i="2"/>
  <c r="G1761" i="2"/>
  <c r="N1760" i="2"/>
  <c r="G1760" i="2"/>
  <c r="N1759" i="2"/>
  <c r="G1759" i="2"/>
  <c r="N1758" i="2"/>
  <c r="G1758" i="2"/>
  <c r="N1757" i="2"/>
  <c r="G1757" i="2"/>
  <c r="N1756" i="2"/>
  <c r="G1756" i="2"/>
  <c r="N1755" i="2"/>
  <c r="G1755" i="2"/>
  <c r="N1754" i="2"/>
  <c r="G1754" i="2"/>
  <c r="N1753" i="2"/>
  <c r="G1753" i="2"/>
  <c r="N1752" i="2"/>
  <c r="G1752" i="2"/>
  <c r="N1751" i="2"/>
  <c r="G1751" i="2"/>
  <c r="N1750" i="2"/>
  <c r="G1750" i="2"/>
  <c r="N1749" i="2"/>
  <c r="G1749" i="2"/>
  <c r="N1748" i="2"/>
  <c r="G1748" i="2"/>
  <c r="N1747" i="2"/>
  <c r="G1747" i="2"/>
  <c r="N1746" i="2"/>
  <c r="G1746" i="2"/>
  <c r="N1745" i="2"/>
  <c r="G1745" i="2"/>
  <c r="N1744" i="2"/>
  <c r="G1744" i="2"/>
  <c r="N1743" i="2"/>
  <c r="G1743" i="2"/>
  <c r="N1742" i="2"/>
  <c r="G1742" i="2"/>
  <c r="N1741" i="2"/>
  <c r="G1741" i="2"/>
  <c r="N1740" i="2"/>
  <c r="G1740" i="2"/>
  <c r="N1739" i="2"/>
  <c r="G1739" i="2"/>
  <c r="N1738" i="2"/>
  <c r="G1738" i="2"/>
  <c r="N1737" i="2"/>
  <c r="G1737" i="2"/>
  <c r="N1736" i="2"/>
  <c r="G1736" i="2"/>
  <c r="N1735" i="2"/>
  <c r="G1735" i="2"/>
  <c r="N1734" i="2"/>
  <c r="G1734" i="2"/>
  <c r="N1733" i="2"/>
  <c r="G1733" i="2"/>
  <c r="N1732" i="2"/>
  <c r="G1732" i="2"/>
  <c r="N1731" i="2"/>
  <c r="G1731" i="2"/>
  <c r="N1730" i="2"/>
  <c r="G1730" i="2"/>
  <c r="J1724" i="2" a="1"/>
  <c r="J1724" i="2"/>
  <c r="F1724" i="2" a="1"/>
  <c r="F1724" i="2"/>
  <c r="E1723" i="2" a="1"/>
  <c r="E1723" i="2"/>
  <c r="N1719" i="2"/>
  <c r="G1719" i="2"/>
  <c r="N1718" i="2"/>
  <c r="G1718" i="2"/>
  <c r="N1717" i="2"/>
  <c r="G1717" i="2"/>
  <c r="N1716" i="2"/>
  <c r="G1716" i="2"/>
  <c r="N1715" i="2"/>
  <c r="G1715" i="2"/>
  <c r="N1714" i="2"/>
  <c r="G1714" i="2"/>
  <c r="N1713" i="2"/>
  <c r="G1713" i="2"/>
  <c r="N1712" i="2"/>
  <c r="G1712" i="2"/>
  <c r="N1711" i="2"/>
  <c r="G1711" i="2"/>
  <c r="N1710" i="2"/>
  <c r="G1710" i="2"/>
  <c r="N1709" i="2"/>
  <c r="G1709" i="2"/>
  <c r="N1708" i="2"/>
  <c r="G1708" i="2"/>
  <c r="N1707" i="2"/>
  <c r="G1707" i="2"/>
  <c r="N1706" i="2"/>
  <c r="G1706" i="2"/>
  <c r="N1705" i="2"/>
  <c r="G1705" i="2"/>
  <c r="N1704" i="2"/>
  <c r="G1704" i="2"/>
  <c r="N1703" i="2"/>
  <c r="G1703" i="2"/>
  <c r="N1702" i="2"/>
  <c r="G1702" i="2"/>
  <c r="N1701" i="2"/>
  <c r="G1701" i="2"/>
  <c r="N1700" i="2"/>
  <c r="G1700" i="2"/>
  <c r="N1699" i="2"/>
  <c r="G1699" i="2"/>
  <c r="N1698" i="2"/>
  <c r="G1698" i="2"/>
  <c r="N1697" i="2"/>
  <c r="G1697" i="2"/>
  <c r="N1696" i="2"/>
  <c r="G1696" i="2"/>
  <c r="N1695" i="2"/>
  <c r="G1695" i="2"/>
  <c r="N1694" i="2"/>
  <c r="G1694" i="2"/>
  <c r="N1693" i="2"/>
  <c r="G1693" i="2"/>
  <c r="N1692" i="2"/>
  <c r="G1692" i="2"/>
  <c r="N1691" i="2"/>
  <c r="G1691" i="2"/>
  <c r="N1690" i="2"/>
  <c r="G1690" i="2"/>
  <c r="N1687" i="2"/>
  <c r="G1687" i="2"/>
  <c r="J1681" i="2" a="1"/>
  <c r="J1681" i="2"/>
  <c r="F1681" i="2" a="1"/>
  <c r="F1681" i="2"/>
  <c r="E1680" i="2" a="1"/>
  <c r="E1680" i="2"/>
  <c r="N1676" i="2"/>
  <c r="G1676" i="2"/>
  <c r="N1675" i="2"/>
  <c r="G1675" i="2"/>
  <c r="N1674" i="2"/>
  <c r="G1674" i="2"/>
  <c r="N1673" i="2"/>
  <c r="G1673" i="2"/>
  <c r="N1672" i="2"/>
  <c r="G1672" i="2"/>
  <c r="N1671" i="2"/>
  <c r="G1671" i="2"/>
  <c r="N1670" i="2"/>
  <c r="G1670" i="2"/>
  <c r="N1669" i="2"/>
  <c r="G1669" i="2"/>
  <c r="N1668" i="2"/>
  <c r="G1668" i="2"/>
  <c r="N1667" i="2"/>
  <c r="G1667" i="2"/>
  <c r="N1666" i="2"/>
  <c r="G1666" i="2"/>
  <c r="N1665" i="2"/>
  <c r="G1665" i="2"/>
  <c r="N1664" i="2"/>
  <c r="G1664" i="2"/>
  <c r="N1663" i="2"/>
  <c r="G1663" i="2"/>
  <c r="N1662" i="2"/>
  <c r="G1662" i="2"/>
  <c r="N1661" i="2"/>
  <c r="G1661" i="2"/>
  <c r="N1660" i="2"/>
  <c r="G1660" i="2"/>
  <c r="N1659" i="2"/>
  <c r="G1659" i="2"/>
  <c r="N1658" i="2"/>
  <c r="G1658" i="2"/>
  <c r="N1657" i="2"/>
  <c r="G1657" i="2"/>
  <c r="N1656" i="2"/>
  <c r="G1656" i="2"/>
  <c r="N1655" i="2"/>
  <c r="G1655" i="2"/>
  <c r="N1654" i="2"/>
  <c r="G1654" i="2"/>
  <c r="N1653" i="2"/>
  <c r="G1653" i="2"/>
  <c r="N1652" i="2"/>
  <c r="G1652" i="2"/>
  <c r="N1651" i="2"/>
  <c r="G1651" i="2"/>
  <c r="N1650" i="2"/>
  <c r="G1650" i="2"/>
  <c r="N1649" i="2"/>
  <c r="G1649" i="2"/>
  <c r="N1648" i="2"/>
  <c r="G1648" i="2"/>
  <c r="N1647" i="2"/>
  <c r="G1647" i="2"/>
  <c r="N1646" i="2"/>
  <c r="G1646" i="2"/>
  <c r="N1645" i="2"/>
  <c r="G1645" i="2"/>
  <c r="N1644" i="2"/>
  <c r="G1644" i="2"/>
  <c r="J1638" i="2" a="1"/>
  <c r="J1638" i="2"/>
  <c r="F1638" i="2" a="1"/>
  <c r="F1638" i="2"/>
  <c r="E1637" i="2" a="1"/>
  <c r="E1637" i="2"/>
  <c r="N1633" i="2"/>
  <c r="G1633" i="2"/>
  <c r="N1632" i="2"/>
  <c r="G1632" i="2"/>
  <c r="N1631" i="2"/>
  <c r="G1631" i="2"/>
  <c r="N1630" i="2"/>
  <c r="G1630" i="2"/>
  <c r="N1629" i="2"/>
  <c r="G1629" i="2"/>
  <c r="N1628" i="2"/>
  <c r="G1628" i="2"/>
  <c r="N1627" i="2"/>
  <c r="G1627" i="2"/>
  <c r="N1626" i="2"/>
  <c r="G1626" i="2"/>
  <c r="N1625" i="2"/>
  <c r="N1624" i="2"/>
  <c r="N1623" i="2"/>
  <c r="N1622" i="2"/>
  <c r="G1622" i="2"/>
  <c r="N1621" i="2"/>
  <c r="G1621" i="2"/>
  <c r="N1620" i="2"/>
  <c r="G1620" i="2"/>
  <c r="N1619" i="2"/>
  <c r="G1619" i="2"/>
  <c r="N1618" i="2"/>
  <c r="G1618" i="2"/>
  <c r="N1617" i="2"/>
  <c r="G1617" i="2"/>
  <c r="N1616" i="2"/>
  <c r="N1615" i="2"/>
  <c r="N1614" i="2"/>
  <c r="G1614" i="2"/>
  <c r="N1613" i="2"/>
  <c r="G1613" i="2"/>
  <c r="N1612" i="2"/>
  <c r="G1612" i="2"/>
  <c r="N1611" i="2"/>
  <c r="G1611" i="2"/>
  <c r="N1610" i="2"/>
  <c r="G1610" i="2"/>
  <c r="N1609" i="2"/>
  <c r="G1609" i="2"/>
  <c r="N1608" i="2"/>
  <c r="G1608" i="2"/>
  <c r="N1607" i="2"/>
  <c r="G1607" i="2"/>
  <c r="N1606" i="2"/>
  <c r="G1606" i="2"/>
  <c r="N1605" i="2"/>
  <c r="G1605" i="2"/>
  <c r="N1604" i="2"/>
  <c r="G1604" i="2"/>
  <c r="N1603" i="2"/>
  <c r="N1601" i="2"/>
  <c r="G1601" i="2"/>
  <c r="J1595" i="2" a="1"/>
  <c r="J1595" i="2"/>
  <c r="F1595" i="2" a="1"/>
  <c r="F1595" i="2"/>
  <c r="E1594" i="2" a="1"/>
  <c r="E1594" i="2"/>
  <c r="N1590" i="2"/>
  <c r="G1590" i="2"/>
  <c r="N1589" i="2"/>
  <c r="G1589" i="2"/>
  <c r="N1588" i="2"/>
  <c r="G1588" i="2"/>
  <c r="N1587" i="2"/>
  <c r="G1587" i="2"/>
  <c r="N1586" i="2"/>
  <c r="G1586" i="2"/>
  <c r="N1585" i="2"/>
  <c r="G1585" i="2"/>
  <c r="N1584" i="2"/>
  <c r="G1584" i="2"/>
  <c r="N1583" i="2"/>
  <c r="G1583" i="2"/>
  <c r="N1582" i="2"/>
  <c r="G1582" i="2"/>
  <c r="N1581" i="2"/>
  <c r="G1581" i="2"/>
  <c r="N1580" i="2"/>
  <c r="G1580" i="2"/>
  <c r="N1579" i="2"/>
  <c r="G1579" i="2"/>
  <c r="N1578" i="2"/>
  <c r="G1578" i="2"/>
  <c r="N1577" i="2"/>
  <c r="G1577" i="2"/>
  <c r="N1576" i="2"/>
  <c r="G1576" i="2"/>
  <c r="N1575" i="2"/>
  <c r="G1575" i="2"/>
  <c r="N1574" i="2"/>
  <c r="G1574" i="2"/>
  <c r="N1573" i="2"/>
  <c r="G1573" i="2"/>
  <c r="N1572" i="2"/>
  <c r="G1572" i="2"/>
  <c r="N1571" i="2"/>
  <c r="G1571" i="2"/>
  <c r="N1570" i="2"/>
  <c r="G1570" i="2"/>
  <c r="N1569" i="2"/>
  <c r="G1569" i="2"/>
  <c r="N1568" i="2"/>
  <c r="G1568" i="2"/>
  <c r="N1567" i="2"/>
  <c r="G1567" i="2"/>
  <c r="G1566" i="2"/>
  <c r="N1565" i="2"/>
  <c r="G1565" i="2"/>
  <c r="N1564" i="2"/>
  <c r="G1564" i="2"/>
  <c r="N1563" i="2"/>
  <c r="G1563" i="2"/>
  <c r="N1562" i="2"/>
  <c r="G1562" i="2"/>
  <c r="N1561" i="2"/>
  <c r="G1561" i="2"/>
  <c r="N1560" i="2"/>
  <c r="G1560" i="2"/>
  <c r="N1559" i="2"/>
  <c r="G1559" i="2"/>
  <c r="J1552" i="2" a="1"/>
  <c r="J1552" i="2" s="1"/>
  <c r="F1552" i="2" a="1"/>
  <c r="F1552" i="2" s="1"/>
  <c r="E1551" i="2" a="1"/>
  <c r="E1551" i="2" s="1"/>
  <c r="N1547" i="2"/>
  <c r="G1547" i="2"/>
  <c r="N1546" i="2"/>
  <c r="G1546" i="2"/>
  <c r="N1545" i="2"/>
  <c r="G1545" i="2"/>
  <c r="N1544" i="2"/>
  <c r="G1544" i="2"/>
  <c r="N1543" i="2"/>
  <c r="G1543" i="2"/>
  <c r="N1542" i="2"/>
  <c r="G1542" i="2"/>
  <c r="N1541" i="2"/>
  <c r="G1541" i="2"/>
  <c r="N1540" i="2"/>
  <c r="G1540" i="2"/>
  <c r="N1539" i="2"/>
  <c r="G1539" i="2"/>
  <c r="N1538" i="2"/>
  <c r="G1538" i="2"/>
  <c r="N1537" i="2"/>
  <c r="G1537" i="2"/>
  <c r="N1536" i="2"/>
  <c r="G1536" i="2"/>
  <c r="N1535" i="2"/>
  <c r="G1535" i="2"/>
  <c r="N1534" i="2"/>
  <c r="G1534" i="2"/>
  <c r="N1533" i="2"/>
  <c r="G1533" i="2"/>
  <c r="N1532" i="2"/>
  <c r="G1532" i="2"/>
  <c r="N1531" i="2"/>
  <c r="G1531" i="2"/>
  <c r="N1530" i="2"/>
  <c r="G1530" i="2"/>
  <c r="N1529" i="2"/>
  <c r="G1529" i="2"/>
  <c r="N1528" i="2"/>
  <c r="G1528" i="2"/>
  <c r="N1527" i="2"/>
  <c r="G1527" i="2"/>
  <c r="N1526" i="2"/>
  <c r="G1526" i="2"/>
  <c r="N1525" i="2"/>
  <c r="N1524" i="2"/>
  <c r="N1523" i="2"/>
  <c r="N1522" i="2"/>
  <c r="G1522" i="2"/>
  <c r="N1521" i="2"/>
  <c r="G1521" i="2"/>
  <c r="N1520" i="2"/>
  <c r="G1520" i="2"/>
  <c r="N1519" i="2"/>
  <c r="G1519" i="2"/>
  <c r="N1518" i="2"/>
  <c r="G1518" i="2"/>
  <c r="J1509" i="2" a="1"/>
  <c r="J1509" i="2"/>
  <c r="F1509" i="2" a="1"/>
  <c r="F1509" i="2"/>
  <c r="E1508" i="2" a="1"/>
  <c r="E1508" i="2"/>
  <c r="N1504" i="2"/>
  <c r="G1504" i="2"/>
  <c r="N1503" i="2"/>
  <c r="G1503" i="2"/>
  <c r="N1502" i="2"/>
  <c r="G1502" i="2"/>
  <c r="N1501" i="2"/>
  <c r="G1501" i="2"/>
  <c r="N1500" i="2"/>
  <c r="G1500" i="2"/>
  <c r="N1499" i="2"/>
  <c r="G1499" i="2"/>
  <c r="N1498" i="2"/>
  <c r="G1498" i="2"/>
  <c r="N1497" i="2"/>
  <c r="G1497" i="2"/>
  <c r="N1496" i="2"/>
  <c r="G1496" i="2"/>
  <c r="N1495" i="2"/>
  <c r="G1495" i="2"/>
  <c r="N1494" i="2"/>
  <c r="G1494" i="2"/>
  <c r="N1493" i="2"/>
  <c r="G1493" i="2"/>
  <c r="N1492" i="2"/>
  <c r="G1492" i="2"/>
  <c r="N1491" i="2"/>
  <c r="G1491" i="2"/>
  <c r="N1490" i="2"/>
  <c r="G1490" i="2"/>
  <c r="N1489" i="2"/>
  <c r="G1489" i="2"/>
  <c r="N1488" i="2"/>
  <c r="G1488" i="2"/>
  <c r="N1487" i="2"/>
  <c r="G1487" i="2"/>
  <c r="N1486" i="2"/>
  <c r="G1486" i="2"/>
  <c r="N1485" i="2"/>
  <c r="G1485" i="2"/>
  <c r="N1484" i="2"/>
  <c r="G1484" i="2"/>
  <c r="N1483" i="2"/>
  <c r="G1483" i="2"/>
  <c r="N1482" i="2"/>
  <c r="G1482" i="2"/>
  <c r="N1481" i="2"/>
  <c r="G1481" i="2"/>
  <c r="N1480" i="2"/>
  <c r="G1480" i="2"/>
  <c r="N1479" i="2"/>
  <c r="G1479" i="2"/>
  <c r="N1478" i="2"/>
  <c r="G1478" i="2"/>
  <c r="N1477" i="2"/>
  <c r="G1477" i="2"/>
  <c r="N1476" i="2"/>
  <c r="G1476" i="2"/>
  <c r="N1475" i="2"/>
  <c r="G1475" i="2"/>
  <c r="N1474" i="2"/>
  <c r="G1474" i="2"/>
  <c r="N1473" i="2"/>
  <c r="G1473" i="2"/>
  <c r="J1466" i="2" a="1"/>
  <c r="J1466" i="2"/>
  <c r="F1466" i="2" a="1"/>
  <c r="F1466" i="2"/>
  <c r="E1465" i="2" a="1"/>
  <c r="E1465" i="2"/>
  <c r="N1461" i="2"/>
  <c r="G1461" i="2"/>
  <c r="N1460" i="2"/>
  <c r="G1460" i="2"/>
  <c r="N1459" i="2"/>
  <c r="G1459" i="2"/>
  <c r="N1458" i="2"/>
  <c r="G1458" i="2"/>
  <c r="N1457" i="2"/>
  <c r="G1457" i="2"/>
  <c r="N1456" i="2"/>
  <c r="G1456" i="2"/>
  <c r="N1455" i="2"/>
  <c r="G1455" i="2"/>
  <c r="N1454" i="2"/>
  <c r="G1454" i="2"/>
  <c r="N1453" i="2"/>
  <c r="G1453" i="2"/>
  <c r="N1452" i="2"/>
  <c r="G1452" i="2"/>
  <c r="N1451" i="2"/>
  <c r="G1451" i="2"/>
  <c r="N1450" i="2"/>
  <c r="G1450" i="2"/>
  <c r="N1449" i="2"/>
  <c r="G1449" i="2"/>
  <c r="N1448" i="2"/>
  <c r="G1448" i="2"/>
  <c r="N1447" i="2"/>
  <c r="G1447" i="2"/>
  <c r="N1446" i="2"/>
  <c r="G1446" i="2"/>
  <c r="N1445" i="2"/>
  <c r="G1445" i="2"/>
  <c r="N1444" i="2"/>
  <c r="G1444" i="2"/>
  <c r="N1443" i="2"/>
  <c r="G1443" i="2"/>
  <c r="N1442" i="2"/>
  <c r="G1442" i="2"/>
  <c r="N1441" i="2"/>
  <c r="G1441" i="2"/>
  <c r="N1440" i="2"/>
  <c r="G1440" i="2"/>
  <c r="N1439" i="2"/>
  <c r="G1439" i="2"/>
  <c r="N1438" i="2"/>
  <c r="G1438" i="2"/>
  <c r="N1437" i="2"/>
  <c r="G1437" i="2"/>
  <c r="N1436" i="2"/>
  <c r="G1436" i="2"/>
  <c r="N1435" i="2"/>
  <c r="G1435" i="2"/>
  <c r="N1434" i="2"/>
  <c r="G1434" i="2"/>
  <c r="N1433" i="2"/>
  <c r="G1433" i="2"/>
  <c r="N1432" i="2"/>
  <c r="G1432" i="2"/>
  <c r="N1431" i="2"/>
  <c r="G1431" i="2"/>
  <c r="N1430" i="2"/>
  <c r="G1430" i="2"/>
  <c r="N1429" i="2"/>
  <c r="G1429" i="2"/>
  <c r="J1423" i="2" a="1"/>
  <c r="J1423" i="2"/>
  <c r="F1423" i="2" a="1"/>
  <c r="F1423" i="2"/>
  <c r="E1422" i="2" a="1"/>
  <c r="E1422" i="2"/>
  <c r="N1418" i="2"/>
  <c r="G1418" i="2"/>
  <c r="N1417" i="2"/>
  <c r="G1417" i="2"/>
  <c r="N1416" i="2"/>
  <c r="G1416" i="2"/>
  <c r="N1415" i="2"/>
  <c r="G1415" i="2"/>
  <c r="N1414" i="2"/>
  <c r="G1414" i="2"/>
  <c r="N1413" i="2"/>
  <c r="G1413" i="2"/>
  <c r="N1412" i="2"/>
  <c r="G1412" i="2"/>
  <c r="N1411" i="2"/>
  <c r="G1411" i="2"/>
  <c r="N1410" i="2"/>
  <c r="G1410" i="2"/>
  <c r="N1409" i="2"/>
  <c r="G1409" i="2"/>
  <c r="N1408" i="2"/>
  <c r="G1408" i="2"/>
  <c r="N1407" i="2"/>
  <c r="G1407" i="2"/>
  <c r="N1406" i="2"/>
  <c r="G1406" i="2"/>
  <c r="N1405" i="2"/>
  <c r="G1405" i="2"/>
  <c r="N1404" i="2"/>
  <c r="G1404" i="2"/>
  <c r="N1403" i="2"/>
  <c r="G1403" i="2"/>
  <c r="N1402" i="2"/>
  <c r="G1402" i="2"/>
  <c r="N1401" i="2"/>
  <c r="G1401" i="2"/>
  <c r="N1400" i="2"/>
  <c r="G1400" i="2"/>
  <c r="N1399" i="2"/>
  <c r="G1399" i="2"/>
  <c r="N1398" i="2"/>
  <c r="N1397" i="2"/>
  <c r="G1397" i="2"/>
  <c r="N1396" i="2"/>
  <c r="G1396" i="2"/>
  <c r="N1395" i="2"/>
  <c r="G1395" i="2"/>
  <c r="N1394" i="2"/>
  <c r="G1394" i="2"/>
  <c r="N1393" i="2"/>
  <c r="G1393" i="2"/>
  <c r="N1392" i="2"/>
  <c r="G1392" i="2"/>
  <c r="N1391" i="2"/>
  <c r="G1391" i="2"/>
  <c r="N1390" i="2"/>
  <c r="G1390" i="2"/>
  <c r="N1389" i="2"/>
  <c r="G1389" i="2"/>
  <c r="N1388" i="2"/>
  <c r="G1388" i="2"/>
  <c r="N1387" i="2"/>
  <c r="G1387" i="2"/>
  <c r="J1380" i="2" a="1"/>
  <c r="J1380" i="2" s="1"/>
  <c r="F1380" i="2" a="1"/>
  <c r="F1380" i="2" s="1"/>
  <c r="E1379" i="2" a="1"/>
  <c r="E1379" i="2" s="1"/>
  <c r="N1375" i="2"/>
  <c r="G1375" i="2"/>
  <c r="N1374" i="2"/>
  <c r="G1374" i="2"/>
  <c r="N1373" i="2"/>
  <c r="G1373" i="2"/>
  <c r="N1372" i="2"/>
  <c r="G1372" i="2"/>
  <c r="N1371" i="2"/>
  <c r="G1371" i="2"/>
  <c r="N1370" i="2"/>
  <c r="G1370" i="2"/>
  <c r="N1369" i="2"/>
  <c r="G1369" i="2"/>
  <c r="N1368" i="2"/>
  <c r="G1368" i="2"/>
  <c r="N1367" i="2"/>
  <c r="G1367" i="2"/>
  <c r="N1366" i="2"/>
  <c r="G1366" i="2"/>
  <c r="N1365" i="2"/>
  <c r="G1365" i="2"/>
  <c r="N1364" i="2"/>
  <c r="G1364" i="2"/>
  <c r="N1363" i="2"/>
  <c r="G1363" i="2"/>
  <c r="N1362" i="2"/>
  <c r="G1362" i="2"/>
  <c r="N1361" i="2"/>
  <c r="G1361" i="2"/>
  <c r="N1360" i="2"/>
  <c r="G1360" i="2"/>
  <c r="N1359" i="2"/>
  <c r="G1359" i="2"/>
  <c r="N1358" i="2"/>
  <c r="G1358" i="2"/>
  <c r="N1357" i="2"/>
  <c r="G1357" i="2"/>
  <c r="N1356" i="2"/>
  <c r="G1356" i="2"/>
  <c r="N1355" i="2"/>
  <c r="G1355" i="2"/>
  <c r="N1354" i="2"/>
  <c r="G1354" i="2"/>
  <c r="N1353" i="2"/>
  <c r="G1353" i="2"/>
  <c r="N1352" i="2"/>
  <c r="G1352" i="2"/>
  <c r="N1351" i="2"/>
  <c r="G1351" i="2"/>
  <c r="N1350" i="2"/>
  <c r="G1350" i="2"/>
  <c r="N1349" i="2"/>
  <c r="G1349" i="2"/>
  <c r="N1348" i="2"/>
  <c r="G1348" i="2"/>
  <c r="N1347" i="2"/>
  <c r="G1347" i="2"/>
  <c r="N1346" i="2"/>
  <c r="G1346" i="2"/>
  <c r="N1345" i="2"/>
  <c r="G1345" i="2"/>
  <c r="N1344" i="2"/>
  <c r="G1344" i="2"/>
  <c r="N1343" i="2"/>
  <c r="G1343" i="2"/>
  <c r="J1337" i="2" a="1"/>
  <c r="J1337" i="2" s="1"/>
  <c r="F1337" i="2" a="1"/>
  <c r="F1337" i="2" s="1"/>
  <c r="E1336" i="2" a="1"/>
  <c r="E1336" i="2" s="1"/>
  <c r="N1332" i="2"/>
  <c r="G1332" i="2"/>
  <c r="N1331" i="2"/>
  <c r="G1331" i="2"/>
  <c r="N1330" i="2"/>
  <c r="G1330" i="2"/>
  <c r="N1329" i="2"/>
  <c r="G1329" i="2"/>
  <c r="N1328" i="2"/>
  <c r="G1328" i="2"/>
  <c r="N1327" i="2"/>
  <c r="G1327" i="2"/>
  <c r="N1326" i="2"/>
  <c r="G1326" i="2"/>
  <c r="N1325" i="2"/>
  <c r="G1325" i="2"/>
  <c r="N1324" i="2"/>
  <c r="G1324" i="2"/>
  <c r="N1323" i="2"/>
  <c r="G1323" i="2"/>
  <c r="N1322" i="2"/>
  <c r="G1322" i="2"/>
  <c r="N1321" i="2"/>
  <c r="G1321" i="2"/>
  <c r="N1320" i="2"/>
  <c r="G1320" i="2"/>
  <c r="N1319" i="2"/>
  <c r="G1319" i="2"/>
  <c r="N1318" i="2"/>
  <c r="G1318" i="2"/>
  <c r="N1317" i="2"/>
  <c r="G1317" i="2"/>
  <c r="N1316" i="2"/>
  <c r="G1316" i="2"/>
  <c r="N1315" i="2"/>
  <c r="G1315" i="2"/>
  <c r="N1314" i="2"/>
  <c r="G1314" i="2"/>
  <c r="N1313" i="2"/>
  <c r="G1313" i="2"/>
  <c r="N1312" i="2"/>
  <c r="G1312" i="2"/>
  <c r="N1311" i="2"/>
  <c r="G1311" i="2"/>
  <c r="N1310" i="2"/>
  <c r="G1310" i="2"/>
  <c r="N1309" i="2"/>
  <c r="G1309" i="2"/>
  <c r="N1308" i="2"/>
  <c r="G1308" i="2"/>
  <c r="N1307" i="2"/>
  <c r="G1307" i="2"/>
  <c r="N1306" i="2"/>
  <c r="G1306" i="2"/>
  <c r="N1305" i="2"/>
  <c r="G1305" i="2"/>
  <c r="N1304" i="2"/>
  <c r="G1304" i="2"/>
  <c r="N1303" i="2"/>
  <c r="G1303" i="2"/>
  <c r="N1302" i="2"/>
  <c r="G1302" i="2"/>
  <c r="N1301" i="2"/>
  <c r="G1301" i="2"/>
  <c r="J1294" i="2" a="1"/>
  <c r="J1294" i="2" s="1"/>
  <c r="F1294" i="2" a="1"/>
  <c r="F1294" i="2" s="1"/>
  <c r="E1293" i="2" a="1"/>
  <c r="E1293" i="2" s="1"/>
  <c r="N1289" i="2"/>
  <c r="G1289" i="2"/>
  <c r="N1288" i="2"/>
  <c r="G1288" i="2"/>
  <c r="N1287" i="2"/>
  <c r="G1287" i="2"/>
  <c r="N1286" i="2"/>
  <c r="G1286" i="2"/>
  <c r="N1285" i="2"/>
  <c r="G1285" i="2"/>
  <c r="N1284" i="2"/>
  <c r="G1284" i="2"/>
  <c r="N1283" i="2"/>
  <c r="G1283" i="2"/>
  <c r="N1282" i="2"/>
  <c r="G1282" i="2"/>
  <c r="N1281" i="2"/>
  <c r="G1281" i="2"/>
  <c r="N1280" i="2"/>
  <c r="G1280" i="2"/>
  <c r="N1279" i="2"/>
  <c r="G1279" i="2"/>
  <c r="N1278" i="2"/>
  <c r="G1278" i="2"/>
  <c r="N1277" i="2"/>
  <c r="G1277" i="2"/>
  <c r="N1276" i="2"/>
  <c r="G1276" i="2"/>
  <c r="N1275" i="2"/>
  <c r="G1275" i="2"/>
  <c r="N1274" i="2"/>
  <c r="G1274" i="2"/>
  <c r="N1273" i="2"/>
  <c r="G1273" i="2"/>
  <c r="N1272" i="2"/>
  <c r="G1272" i="2"/>
  <c r="N1271" i="2"/>
  <c r="G1271" i="2"/>
  <c r="N1270" i="2"/>
  <c r="G1270" i="2"/>
  <c r="N1269" i="2"/>
  <c r="G1269" i="2"/>
  <c r="N1268" i="2"/>
  <c r="G1268" i="2"/>
  <c r="N1267" i="2"/>
  <c r="G1267" i="2"/>
  <c r="N1266" i="2"/>
  <c r="G1266" i="2"/>
  <c r="N1265" i="2"/>
  <c r="G1265" i="2"/>
  <c r="N1264" i="2"/>
  <c r="G1264" i="2"/>
  <c r="N1263" i="2"/>
  <c r="G1263" i="2"/>
  <c r="N1262" i="2"/>
  <c r="G1262" i="2"/>
  <c r="N1261" i="2"/>
  <c r="G1261" i="2"/>
  <c r="N1260" i="2"/>
  <c r="G1260" i="2"/>
  <c r="N1259" i="2"/>
  <c r="G1259" i="2"/>
  <c r="N1258" i="2"/>
  <c r="G1258" i="2"/>
  <c r="N1257" i="2"/>
  <c r="G1257" i="2"/>
  <c r="J1251" i="2" a="1"/>
  <c r="J1251" i="2" s="1"/>
  <c r="F1251" i="2" a="1"/>
  <c r="F1251" i="2" s="1"/>
  <c r="E1250" i="2" a="1"/>
  <c r="E1250" i="2" s="1"/>
  <c r="N1246" i="2"/>
  <c r="G1246" i="2"/>
  <c r="N1245" i="2"/>
  <c r="G1245" i="2"/>
  <c r="N1244" i="2"/>
  <c r="G1244" i="2"/>
  <c r="N1243" i="2"/>
  <c r="G1243" i="2"/>
  <c r="N1242" i="2"/>
  <c r="G1242" i="2"/>
  <c r="N1241" i="2"/>
  <c r="G1241" i="2"/>
  <c r="N1240" i="2"/>
  <c r="G1240" i="2"/>
  <c r="N1239" i="2"/>
  <c r="G1239" i="2"/>
  <c r="N1238" i="2"/>
  <c r="G1238" i="2"/>
  <c r="N1237" i="2"/>
  <c r="G1237" i="2"/>
  <c r="N1236" i="2"/>
  <c r="G1236" i="2"/>
  <c r="N1235" i="2"/>
  <c r="G1235" i="2"/>
  <c r="N1234" i="2"/>
  <c r="G1234" i="2"/>
  <c r="N1233" i="2"/>
  <c r="G1233" i="2"/>
  <c r="N1232" i="2"/>
  <c r="G1232" i="2"/>
  <c r="N1231" i="2"/>
  <c r="G1231" i="2"/>
  <c r="N1230" i="2"/>
  <c r="G1230" i="2"/>
  <c r="N1229" i="2"/>
  <c r="G1229" i="2"/>
  <c r="N1228" i="2"/>
  <c r="G1228" i="2"/>
  <c r="N1227" i="2"/>
  <c r="G1227" i="2"/>
  <c r="N1226" i="2"/>
  <c r="G1226" i="2"/>
  <c r="N1225" i="2"/>
  <c r="G1225" i="2"/>
  <c r="N1224" i="2"/>
  <c r="G1224" i="2"/>
  <c r="N1223" i="2"/>
  <c r="G1223" i="2"/>
  <c r="N1222" i="2"/>
  <c r="G1222" i="2"/>
  <c r="N1221" i="2"/>
  <c r="G1221" i="2"/>
  <c r="N1220" i="2"/>
  <c r="G1220" i="2"/>
  <c r="N1219" i="2"/>
  <c r="G1219" i="2"/>
  <c r="N1218" i="2"/>
  <c r="G1218" i="2"/>
  <c r="N1217" i="2"/>
  <c r="G1217" i="2"/>
  <c r="N1216" i="2"/>
  <c r="G1216" i="2"/>
  <c r="N1215" i="2"/>
  <c r="G1215" i="2"/>
  <c r="J1208" i="2" a="1"/>
  <c r="J1208" i="2" s="1"/>
  <c r="F1208" i="2" a="1"/>
  <c r="F1208" i="2" s="1"/>
  <c r="E1207" i="2" a="1"/>
  <c r="E1207" i="2" s="1"/>
  <c r="N1203" i="2"/>
  <c r="G1203" i="2"/>
  <c r="N1202" i="2"/>
  <c r="G1202" i="2"/>
  <c r="N1201" i="2"/>
  <c r="G1201" i="2"/>
  <c r="N1200" i="2"/>
  <c r="G1200" i="2"/>
  <c r="N1199" i="2"/>
  <c r="G1199" i="2"/>
  <c r="N1198" i="2"/>
  <c r="G1198" i="2"/>
  <c r="N1197" i="2"/>
  <c r="G1197" i="2"/>
  <c r="N1196" i="2"/>
  <c r="G1196" i="2"/>
  <c r="N1195" i="2"/>
  <c r="G1195" i="2"/>
  <c r="N1194" i="2"/>
  <c r="G1194" i="2"/>
  <c r="N1193" i="2"/>
  <c r="G1193" i="2"/>
  <c r="N1192" i="2"/>
  <c r="G1192" i="2"/>
  <c r="N1191" i="2"/>
  <c r="G1191" i="2"/>
  <c r="N1190" i="2"/>
  <c r="G1190" i="2"/>
  <c r="N1189" i="2"/>
  <c r="G1189" i="2"/>
  <c r="N1188" i="2"/>
  <c r="G1188" i="2"/>
  <c r="N1187" i="2"/>
  <c r="G1187" i="2"/>
  <c r="N1186" i="2"/>
  <c r="G1186" i="2"/>
  <c r="N1185" i="2"/>
  <c r="G1185" i="2"/>
  <c r="N1184" i="2"/>
  <c r="G1184" i="2"/>
  <c r="N1183" i="2"/>
  <c r="G1183" i="2"/>
  <c r="N1182" i="2"/>
  <c r="G1182" i="2"/>
  <c r="N1181" i="2"/>
  <c r="G1181" i="2"/>
  <c r="N1180" i="2"/>
  <c r="G1180" i="2"/>
  <c r="N1179" i="2"/>
  <c r="G1179" i="2"/>
  <c r="N1178" i="2"/>
  <c r="G1178" i="2"/>
  <c r="N1177" i="2"/>
  <c r="G1177" i="2"/>
  <c r="N1176" i="2"/>
  <c r="G1176" i="2"/>
  <c r="N1175" i="2"/>
  <c r="G1175" i="2"/>
  <c r="N1174" i="2"/>
  <c r="G1174" i="2"/>
  <c r="N1173" i="2"/>
  <c r="G1173" i="2"/>
  <c r="N1172" i="2"/>
  <c r="G1172" i="2"/>
  <c r="J1165" i="2" a="1"/>
  <c r="J1165" i="2" s="1"/>
  <c r="F1165" i="2" a="1"/>
  <c r="F1165" i="2" s="1"/>
  <c r="E1164" i="2" a="1"/>
  <c r="E1164" i="2" s="1"/>
  <c r="N1160" i="2"/>
  <c r="G1160" i="2"/>
  <c r="N1159" i="2"/>
  <c r="G1159" i="2"/>
  <c r="N1158" i="2"/>
  <c r="G1158" i="2"/>
  <c r="N1157" i="2"/>
  <c r="G1157" i="2"/>
  <c r="N1156" i="2"/>
  <c r="G1156" i="2"/>
  <c r="N1155" i="2"/>
  <c r="G1155" i="2"/>
  <c r="N1154" i="2"/>
  <c r="G1154" i="2"/>
  <c r="N1153" i="2"/>
  <c r="G1153" i="2"/>
  <c r="N1152" i="2"/>
  <c r="G1152" i="2"/>
  <c r="N1151" i="2"/>
  <c r="G1151" i="2"/>
  <c r="N1150" i="2"/>
  <c r="G1150" i="2"/>
  <c r="N1149" i="2"/>
  <c r="G1149" i="2"/>
  <c r="N1148" i="2"/>
  <c r="G1148" i="2"/>
  <c r="N1147" i="2"/>
  <c r="G1147" i="2"/>
  <c r="N1146" i="2"/>
  <c r="G1146" i="2"/>
  <c r="N1145" i="2"/>
  <c r="G1145" i="2"/>
  <c r="N1144" i="2"/>
  <c r="G1144" i="2"/>
  <c r="N1143" i="2"/>
  <c r="G1143" i="2"/>
  <c r="N1142" i="2"/>
  <c r="G1142" i="2"/>
  <c r="N1141" i="2"/>
  <c r="G1141" i="2"/>
  <c r="N1140" i="2"/>
  <c r="G1140" i="2"/>
  <c r="N1139" i="2"/>
  <c r="G1139" i="2"/>
  <c r="N1138" i="2"/>
  <c r="G1138" i="2"/>
  <c r="N1137" i="2"/>
  <c r="G1137" i="2"/>
  <c r="N1136" i="2"/>
  <c r="N1135" i="2"/>
  <c r="G1135" i="2"/>
  <c r="N1134" i="2"/>
  <c r="G1134" i="2"/>
  <c r="N1133" i="2"/>
  <c r="N1132" i="2"/>
  <c r="G1132" i="2"/>
  <c r="N1131" i="2"/>
  <c r="G1131" i="2"/>
  <c r="N1130" i="2"/>
  <c r="G1130" i="2"/>
  <c r="N1129" i="2"/>
  <c r="G1129" i="2"/>
  <c r="N1128" i="2"/>
  <c r="G1128" i="2"/>
  <c r="J1122" i="2" a="1"/>
  <c r="J1122" i="2" s="1"/>
  <c r="F1122" i="2" a="1"/>
  <c r="F1122" i="2" s="1"/>
  <c r="E1121" i="2" a="1"/>
  <c r="E1121" i="2" s="1"/>
  <c r="N1117" i="2"/>
  <c r="G1117" i="2"/>
  <c r="N1116" i="2"/>
  <c r="G1116" i="2"/>
  <c r="N1115" i="2"/>
  <c r="G1115" i="2"/>
  <c r="N1114" i="2"/>
  <c r="G1114" i="2"/>
  <c r="N1113" i="2"/>
  <c r="G1113" i="2"/>
  <c r="N1112" i="2"/>
  <c r="G1112" i="2"/>
  <c r="N1111" i="2"/>
  <c r="G1111" i="2"/>
  <c r="N1110" i="2"/>
  <c r="G1110" i="2"/>
  <c r="N1109" i="2"/>
  <c r="G1109" i="2"/>
  <c r="N1108" i="2"/>
  <c r="G1108" i="2"/>
  <c r="N1107" i="2"/>
  <c r="G1107" i="2"/>
  <c r="N1106" i="2"/>
  <c r="G1106" i="2"/>
  <c r="N1105" i="2"/>
  <c r="G1105" i="2"/>
  <c r="N1104" i="2"/>
  <c r="G1104" i="2"/>
  <c r="N1103" i="2"/>
  <c r="G1103" i="2"/>
  <c r="N1102" i="2"/>
  <c r="G1102" i="2"/>
  <c r="N1101" i="2"/>
  <c r="G1101" i="2"/>
  <c r="N1100" i="2"/>
  <c r="G1100" i="2"/>
  <c r="N1099" i="2"/>
  <c r="G1099" i="2"/>
  <c r="N1098" i="2"/>
  <c r="G1098" i="2"/>
  <c r="N1097" i="2"/>
  <c r="G1097" i="2"/>
  <c r="N1096" i="2"/>
  <c r="G1096" i="2"/>
  <c r="N1095" i="2"/>
  <c r="G1095" i="2"/>
  <c r="N1094" i="2"/>
  <c r="G1094" i="2"/>
  <c r="N1093" i="2"/>
  <c r="G1093" i="2"/>
  <c r="N1092" i="2"/>
  <c r="G1092" i="2"/>
  <c r="N1091" i="2"/>
  <c r="G1091" i="2"/>
  <c r="N1090" i="2"/>
  <c r="N1089" i="2"/>
  <c r="G1089" i="2"/>
  <c r="N1088" i="2"/>
  <c r="G1088" i="2"/>
  <c r="N1087" i="2"/>
  <c r="G1087" i="2"/>
  <c r="N1086" i="2"/>
  <c r="G1086" i="2"/>
  <c r="J1079" i="2" a="1"/>
  <c r="J1079" i="2"/>
  <c r="F1079" i="2" a="1"/>
  <c r="F1079" i="2"/>
  <c r="E1078" i="2" a="1"/>
  <c r="E1078" i="2"/>
  <c r="N1074" i="2"/>
  <c r="G1074" i="2"/>
  <c r="N1073" i="2"/>
  <c r="G1073" i="2"/>
  <c r="N1072" i="2"/>
  <c r="G1072" i="2"/>
  <c r="N1071" i="2"/>
  <c r="G1071" i="2"/>
  <c r="N1070" i="2"/>
  <c r="G1070" i="2"/>
  <c r="N1069" i="2"/>
  <c r="G1069" i="2"/>
  <c r="N1068" i="2"/>
  <c r="G1068" i="2"/>
  <c r="N1067" i="2"/>
  <c r="G1067" i="2"/>
  <c r="N1066" i="2"/>
  <c r="G1066" i="2"/>
  <c r="N1065" i="2"/>
  <c r="G1065" i="2"/>
  <c r="N1064" i="2"/>
  <c r="G1064" i="2"/>
  <c r="N1063" i="2"/>
  <c r="G1063" i="2"/>
  <c r="N1062" i="2"/>
  <c r="G1062" i="2"/>
  <c r="N1061" i="2"/>
  <c r="G1061" i="2"/>
  <c r="N1060" i="2"/>
  <c r="G1060" i="2"/>
  <c r="N1059" i="2"/>
  <c r="G1059" i="2"/>
  <c r="N1058" i="2"/>
  <c r="G1058" i="2"/>
  <c r="N1057" i="2"/>
  <c r="G1057" i="2"/>
  <c r="N1056" i="2"/>
  <c r="G1056" i="2"/>
  <c r="N1055" i="2"/>
  <c r="G1055" i="2"/>
  <c r="N1054" i="2"/>
  <c r="G1054" i="2"/>
  <c r="N1053" i="2"/>
  <c r="G1053" i="2"/>
  <c r="N1052" i="2"/>
  <c r="G1052" i="2"/>
  <c r="N1051" i="2"/>
  <c r="G1051" i="2"/>
  <c r="N1050" i="2"/>
  <c r="G1050" i="2"/>
  <c r="N1049" i="2"/>
  <c r="G1049" i="2"/>
  <c r="N1048" i="2"/>
  <c r="G1048" i="2"/>
  <c r="N1047" i="2"/>
  <c r="G1047" i="2"/>
  <c r="N1046" i="2"/>
  <c r="G1046" i="2"/>
  <c r="N1045" i="2"/>
  <c r="G1045" i="2"/>
  <c r="N1044" i="2"/>
  <c r="G1044" i="2"/>
  <c r="N1043" i="2"/>
  <c r="G1043" i="2"/>
  <c r="J1036" i="2" a="1"/>
  <c r="J1036" i="2"/>
  <c r="F1036" i="2" a="1"/>
  <c r="F1036" i="2"/>
  <c r="E1035" i="2" a="1"/>
  <c r="E1035" i="2"/>
  <c r="N1031" i="2"/>
  <c r="G1031" i="2"/>
  <c r="N1030" i="2"/>
  <c r="G1030" i="2"/>
  <c r="N1029" i="2"/>
  <c r="G1029" i="2"/>
  <c r="N1028" i="2"/>
  <c r="G1028" i="2"/>
  <c r="N1027" i="2"/>
  <c r="G1027" i="2"/>
  <c r="N1026" i="2"/>
  <c r="G1026" i="2"/>
  <c r="N1025" i="2"/>
  <c r="G1025" i="2"/>
  <c r="N1024" i="2"/>
  <c r="G1024" i="2"/>
  <c r="N1023" i="2"/>
  <c r="G1023" i="2"/>
  <c r="N1022" i="2"/>
  <c r="G1022" i="2"/>
  <c r="N1021" i="2"/>
  <c r="G1021" i="2"/>
  <c r="N1020" i="2"/>
  <c r="G1020" i="2"/>
  <c r="N1019" i="2"/>
  <c r="G1019" i="2"/>
  <c r="N1018" i="2"/>
  <c r="G1018" i="2"/>
  <c r="N1017" i="2"/>
  <c r="G1017" i="2"/>
  <c r="N1016" i="2"/>
  <c r="G1016" i="2"/>
  <c r="N1015" i="2"/>
  <c r="G1015" i="2"/>
  <c r="N1014" i="2"/>
  <c r="G1014" i="2"/>
  <c r="N1013" i="2"/>
  <c r="G1013" i="2"/>
  <c r="N1012" i="2"/>
  <c r="G1012" i="2"/>
  <c r="N1011" i="2"/>
  <c r="G1011" i="2"/>
  <c r="N1010" i="2"/>
  <c r="G1010" i="2"/>
  <c r="N1009" i="2"/>
  <c r="G1009" i="2"/>
  <c r="N1008" i="2"/>
  <c r="G1008" i="2"/>
  <c r="N1007" i="2"/>
  <c r="G1007" i="2"/>
  <c r="N1006" i="2"/>
  <c r="G1006" i="2"/>
  <c r="N1005" i="2"/>
  <c r="G1005" i="2"/>
  <c r="N1004" i="2"/>
  <c r="G1004" i="2"/>
  <c r="N1003" i="2"/>
  <c r="G1003" i="2"/>
  <c r="N1002" i="2"/>
  <c r="G1002" i="2"/>
  <c r="N1001" i="2"/>
  <c r="G1001" i="2"/>
  <c r="N1000" i="2"/>
  <c r="G1000" i="2"/>
  <c r="J993" i="2" a="1"/>
  <c r="J993" i="2"/>
  <c r="F993" i="2" a="1"/>
  <c r="F993" i="2"/>
  <c r="E992" i="2" a="1"/>
  <c r="E992" i="2"/>
  <c r="N988" i="2"/>
  <c r="G988" i="2"/>
  <c r="N987" i="2"/>
  <c r="G987" i="2"/>
  <c r="N986" i="2"/>
  <c r="G986" i="2"/>
  <c r="N985" i="2"/>
  <c r="G985" i="2"/>
  <c r="N984" i="2"/>
  <c r="G984" i="2"/>
  <c r="N983" i="2"/>
  <c r="G983" i="2"/>
  <c r="N982" i="2"/>
  <c r="G982" i="2"/>
  <c r="N981" i="2"/>
  <c r="G981" i="2"/>
  <c r="N980" i="2"/>
  <c r="G980" i="2"/>
  <c r="N979" i="2"/>
  <c r="G979" i="2"/>
  <c r="N978" i="2"/>
  <c r="G978" i="2"/>
  <c r="N977" i="2"/>
  <c r="G977" i="2"/>
  <c r="N976" i="2"/>
  <c r="G976" i="2"/>
  <c r="N975" i="2"/>
  <c r="G975" i="2"/>
  <c r="N974" i="2"/>
  <c r="G974" i="2"/>
  <c r="N973" i="2"/>
  <c r="G973" i="2"/>
  <c r="N972" i="2"/>
  <c r="G972" i="2"/>
  <c r="N971" i="2"/>
  <c r="G971" i="2"/>
  <c r="N970" i="2"/>
  <c r="G970" i="2"/>
  <c r="N969" i="2"/>
  <c r="G969" i="2"/>
  <c r="N968" i="2"/>
  <c r="G968" i="2"/>
  <c r="N967" i="2"/>
  <c r="G967" i="2"/>
  <c r="N966" i="2"/>
  <c r="N965" i="2"/>
  <c r="N964" i="2"/>
  <c r="N963" i="2"/>
  <c r="N962" i="2"/>
  <c r="N961" i="2"/>
  <c r="N960" i="2"/>
  <c r="N959" i="2"/>
  <c r="N958" i="2"/>
  <c r="N957" i="2"/>
  <c r="J950" i="2" a="1"/>
  <c r="J950" i="2"/>
  <c r="F950" i="2" a="1"/>
  <c r="F950" i="2"/>
  <c r="E949" i="2" a="1"/>
  <c r="E949" i="2"/>
  <c r="N945" i="2"/>
  <c r="G945" i="2"/>
  <c r="N944" i="2"/>
  <c r="G944" i="2"/>
  <c r="N943" i="2"/>
  <c r="G943" i="2"/>
  <c r="N942" i="2"/>
  <c r="G942" i="2"/>
  <c r="N941" i="2"/>
  <c r="G941" i="2"/>
  <c r="N940" i="2"/>
  <c r="G940" i="2"/>
  <c r="N939" i="2"/>
  <c r="G939" i="2"/>
  <c r="N938" i="2"/>
  <c r="G938" i="2"/>
  <c r="N937" i="2"/>
  <c r="G937" i="2"/>
  <c r="N936" i="2"/>
  <c r="G936" i="2"/>
  <c r="N935" i="2"/>
  <c r="G935" i="2"/>
  <c r="N934" i="2"/>
  <c r="G934" i="2"/>
  <c r="N933" i="2"/>
  <c r="G933" i="2"/>
  <c r="N932" i="2"/>
  <c r="G932" i="2"/>
  <c r="N931" i="2"/>
  <c r="G931" i="2"/>
  <c r="N930" i="2"/>
  <c r="G930" i="2"/>
  <c r="N929" i="2"/>
  <c r="G929" i="2"/>
  <c r="N928" i="2"/>
  <c r="G928" i="2"/>
  <c r="N927" i="2"/>
  <c r="G927" i="2"/>
  <c r="N926" i="2"/>
  <c r="G926" i="2"/>
  <c r="N925" i="2"/>
  <c r="G925" i="2"/>
  <c r="N924" i="2"/>
  <c r="N923" i="2"/>
  <c r="G923" i="2"/>
  <c r="N922" i="2"/>
  <c r="G922" i="2"/>
  <c r="N921" i="2"/>
  <c r="G921" i="2"/>
  <c r="N920" i="2"/>
  <c r="G920" i="2"/>
  <c r="N919" i="2"/>
  <c r="G919" i="2"/>
  <c r="N918" i="2"/>
  <c r="G918" i="2"/>
  <c r="N917" i="2"/>
  <c r="G917" i="2"/>
  <c r="N916" i="2"/>
  <c r="G916" i="2"/>
  <c r="N915" i="2"/>
  <c r="G915" i="2"/>
  <c r="N914" i="2"/>
  <c r="N913" i="2"/>
  <c r="J907" i="2" a="1"/>
  <c r="J907" i="2" s="1"/>
  <c r="F907" i="2" a="1"/>
  <c r="F907" i="2" s="1"/>
  <c r="E906" i="2" a="1"/>
  <c r="E906" i="2" s="1"/>
  <c r="N902" i="2"/>
  <c r="G902" i="2"/>
  <c r="N901" i="2"/>
  <c r="G901" i="2"/>
  <c r="N900" i="2"/>
  <c r="G900" i="2"/>
  <c r="N899" i="2"/>
  <c r="G899" i="2"/>
  <c r="N898" i="2"/>
  <c r="G898" i="2"/>
  <c r="N897" i="2"/>
  <c r="G897" i="2"/>
  <c r="N896" i="2"/>
  <c r="G896" i="2"/>
  <c r="N895" i="2"/>
  <c r="G895" i="2"/>
  <c r="N894" i="2"/>
  <c r="G894" i="2"/>
  <c r="N893" i="2"/>
  <c r="G893" i="2"/>
  <c r="N892" i="2"/>
  <c r="G892" i="2"/>
  <c r="N891" i="2"/>
  <c r="G891" i="2"/>
  <c r="N890" i="2"/>
  <c r="G890" i="2"/>
  <c r="N889" i="2"/>
  <c r="G889" i="2"/>
  <c r="N888" i="2"/>
  <c r="G888" i="2"/>
  <c r="N887" i="2"/>
  <c r="G887" i="2"/>
  <c r="N886" i="2"/>
  <c r="G886" i="2"/>
  <c r="N885" i="2"/>
  <c r="G885" i="2"/>
  <c r="N884" i="2"/>
  <c r="G884" i="2"/>
  <c r="N883" i="2"/>
  <c r="G883" i="2"/>
  <c r="N882" i="2"/>
  <c r="G882" i="2"/>
  <c r="N881" i="2"/>
  <c r="G881" i="2"/>
  <c r="N880" i="2"/>
  <c r="G880" i="2"/>
  <c r="N879" i="2"/>
  <c r="G879" i="2"/>
  <c r="N878" i="2"/>
  <c r="G878" i="2"/>
  <c r="N877" i="2"/>
  <c r="G877" i="2"/>
  <c r="N876" i="2"/>
  <c r="G876" i="2"/>
  <c r="N875" i="2"/>
  <c r="G875" i="2"/>
  <c r="N874" i="2"/>
  <c r="G874" i="2"/>
  <c r="N873" i="2"/>
  <c r="G873" i="2"/>
  <c r="N872" i="2"/>
  <c r="G872" i="2"/>
  <c r="N871" i="2"/>
  <c r="G871" i="2"/>
  <c r="N870" i="2"/>
  <c r="J864" i="2" a="1"/>
  <c r="J864" i="2"/>
  <c r="F864" i="2" a="1"/>
  <c r="F864" i="2"/>
  <c r="E863" i="2" a="1"/>
  <c r="E863" i="2"/>
  <c r="N859" i="2"/>
  <c r="G859" i="2"/>
  <c r="N858" i="2"/>
  <c r="G858" i="2"/>
  <c r="N857" i="2"/>
  <c r="G857" i="2"/>
  <c r="N856" i="2"/>
  <c r="G856" i="2"/>
  <c r="N855" i="2"/>
  <c r="G855" i="2"/>
  <c r="N854" i="2"/>
  <c r="G854" i="2"/>
  <c r="N853" i="2"/>
  <c r="G853" i="2"/>
  <c r="N852" i="2"/>
  <c r="G852" i="2"/>
  <c r="N851" i="2"/>
  <c r="G851" i="2"/>
  <c r="N850" i="2"/>
  <c r="G850" i="2"/>
  <c r="N849" i="2"/>
  <c r="G849" i="2"/>
  <c r="N848" i="2"/>
  <c r="G848" i="2"/>
  <c r="N847" i="2"/>
  <c r="G847" i="2"/>
  <c r="N846" i="2"/>
  <c r="G846" i="2"/>
  <c r="N845" i="2"/>
  <c r="G845" i="2"/>
  <c r="N844" i="2"/>
  <c r="G844" i="2"/>
  <c r="N843" i="2"/>
  <c r="G843" i="2"/>
  <c r="N842" i="2"/>
  <c r="G842" i="2"/>
  <c r="N841" i="2"/>
  <c r="G841" i="2"/>
  <c r="N840" i="2"/>
  <c r="G840" i="2"/>
  <c r="N839" i="2"/>
  <c r="G839" i="2"/>
  <c r="N838" i="2"/>
  <c r="G838" i="2"/>
  <c r="N837" i="2"/>
  <c r="G837" i="2"/>
  <c r="N836" i="2"/>
  <c r="G836" i="2"/>
  <c r="N835" i="2"/>
  <c r="G835" i="2"/>
  <c r="N834" i="2"/>
  <c r="G834" i="2"/>
  <c r="N833" i="2"/>
  <c r="G833" i="2"/>
  <c r="N832" i="2"/>
  <c r="G832" i="2"/>
  <c r="N831" i="2"/>
  <c r="N830" i="2"/>
  <c r="G830" i="2"/>
  <c r="N829" i="2"/>
  <c r="G829" i="2"/>
  <c r="N828" i="2"/>
  <c r="N827" i="2"/>
  <c r="G827" i="2"/>
  <c r="J821" i="2" a="1"/>
  <c r="J821" i="2"/>
  <c r="F821" i="2" a="1"/>
  <c r="F821" i="2"/>
  <c r="E820" i="2" a="1"/>
  <c r="E820" i="2"/>
  <c r="N816" i="2"/>
  <c r="G816" i="2"/>
  <c r="N815" i="2"/>
  <c r="G815" i="2"/>
  <c r="N814" i="2"/>
  <c r="G814" i="2"/>
  <c r="N813" i="2"/>
  <c r="G813" i="2"/>
  <c r="N812" i="2"/>
  <c r="G812" i="2"/>
  <c r="N811" i="2"/>
  <c r="G811" i="2"/>
  <c r="N810" i="2"/>
  <c r="G810" i="2"/>
  <c r="N809" i="2"/>
  <c r="G809" i="2"/>
  <c r="N808" i="2"/>
  <c r="G808" i="2"/>
  <c r="N807" i="2"/>
  <c r="G807" i="2"/>
  <c r="N806" i="2"/>
  <c r="G806" i="2"/>
  <c r="N805" i="2"/>
  <c r="G805" i="2"/>
  <c r="N804" i="2"/>
  <c r="G804" i="2"/>
  <c r="N803" i="2"/>
  <c r="G803" i="2"/>
  <c r="N802" i="2"/>
  <c r="G802" i="2"/>
  <c r="N801" i="2"/>
  <c r="G801" i="2"/>
  <c r="N800" i="2"/>
  <c r="G800" i="2"/>
  <c r="N799" i="2"/>
  <c r="G799" i="2"/>
  <c r="N798" i="2"/>
  <c r="G798" i="2"/>
  <c r="N797" i="2"/>
  <c r="G797" i="2"/>
  <c r="N796" i="2"/>
  <c r="G796" i="2"/>
  <c r="N795" i="2"/>
  <c r="G795" i="2"/>
  <c r="N794" i="2"/>
  <c r="G794" i="2"/>
  <c r="N793" i="2"/>
  <c r="G793" i="2"/>
  <c r="N792" i="2"/>
  <c r="G792" i="2"/>
  <c r="N791" i="2"/>
  <c r="G791" i="2"/>
  <c r="N790" i="2"/>
  <c r="G790" i="2"/>
  <c r="N789" i="2"/>
  <c r="G789" i="2"/>
  <c r="N788" i="2"/>
  <c r="G788" i="2"/>
  <c r="N787" i="2"/>
  <c r="G787" i="2"/>
  <c r="N786" i="2"/>
  <c r="N785" i="2"/>
  <c r="J778" i="2" a="1"/>
  <c r="J778" i="2"/>
  <c r="F778" i="2" a="1"/>
  <c r="F778" i="2"/>
  <c r="E777" i="2" a="1"/>
  <c r="E777" i="2"/>
  <c r="N773" i="2"/>
  <c r="G773" i="2"/>
  <c r="N772" i="2"/>
  <c r="G772" i="2"/>
  <c r="N771" i="2"/>
  <c r="G771" i="2"/>
  <c r="N770" i="2"/>
  <c r="G770" i="2"/>
  <c r="N769" i="2"/>
  <c r="G769" i="2"/>
  <c r="N768" i="2"/>
  <c r="G768" i="2"/>
  <c r="N767" i="2"/>
  <c r="G767" i="2"/>
  <c r="N766" i="2"/>
  <c r="G766" i="2"/>
  <c r="N765" i="2"/>
  <c r="G765" i="2"/>
  <c r="N764" i="2"/>
  <c r="G764" i="2"/>
  <c r="N763" i="2"/>
  <c r="G763" i="2"/>
  <c r="N762" i="2"/>
  <c r="G762" i="2"/>
  <c r="N761" i="2"/>
  <c r="G761" i="2"/>
  <c r="N760" i="2"/>
  <c r="G760" i="2"/>
  <c r="N759" i="2"/>
  <c r="G759" i="2"/>
  <c r="N758" i="2"/>
  <c r="G758" i="2"/>
  <c r="N757" i="2"/>
  <c r="G757" i="2"/>
  <c r="N756" i="2"/>
  <c r="G756" i="2"/>
  <c r="N755" i="2"/>
  <c r="G755" i="2"/>
  <c r="N754" i="2"/>
  <c r="G754" i="2"/>
  <c r="N753" i="2"/>
  <c r="G753" i="2"/>
  <c r="N752" i="2"/>
  <c r="G752" i="2"/>
  <c r="N751" i="2"/>
  <c r="G751" i="2"/>
  <c r="N749" i="2"/>
  <c r="G749" i="2"/>
  <c r="N748" i="2"/>
  <c r="G748" i="2"/>
  <c r="N747" i="2"/>
  <c r="G747" i="2"/>
  <c r="N746" i="2"/>
  <c r="G746" i="2"/>
  <c r="N745" i="2"/>
  <c r="G745" i="2"/>
  <c r="N744" i="2"/>
  <c r="G744" i="2"/>
  <c r="N743" i="2"/>
  <c r="G743" i="2"/>
  <c r="N742" i="2"/>
  <c r="G742" i="2"/>
  <c r="N741" i="2"/>
  <c r="G741" i="2"/>
  <c r="J734" i="2" a="1"/>
  <c r="J734" i="2"/>
  <c r="F734" i="2" a="1"/>
  <c r="F734" i="2"/>
  <c r="E733" i="2" a="1"/>
  <c r="E733" i="2"/>
  <c r="N729" i="2"/>
  <c r="G729" i="2"/>
  <c r="N728" i="2"/>
  <c r="G728" i="2"/>
  <c r="N727" i="2"/>
  <c r="G727" i="2"/>
  <c r="N726" i="2"/>
  <c r="G726" i="2"/>
  <c r="N725" i="2"/>
  <c r="G725" i="2"/>
  <c r="N724" i="2"/>
  <c r="G724" i="2"/>
  <c r="N723" i="2"/>
  <c r="G723" i="2"/>
  <c r="N722" i="2"/>
  <c r="G722" i="2"/>
  <c r="N721" i="2"/>
  <c r="G721" i="2"/>
  <c r="N720" i="2"/>
  <c r="G720" i="2"/>
  <c r="N719" i="2"/>
  <c r="G719" i="2"/>
  <c r="N718" i="2"/>
  <c r="G718" i="2"/>
  <c r="N717" i="2"/>
  <c r="G717" i="2"/>
  <c r="N716" i="2"/>
  <c r="G716" i="2"/>
  <c r="N715" i="2"/>
  <c r="G715" i="2"/>
  <c r="N714" i="2"/>
  <c r="G714" i="2"/>
  <c r="N713" i="2"/>
  <c r="G713" i="2"/>
  <c r="N712" i="2"/>
  <c r="G712" i="2"/>
  <c r="N711" i="2"/>
  <c r="G711" i="2"/>
  <c r="N710" i="2"/>
  <c r="G710" i="2"/>
  <c r="N709" i="2"/>
  <c r="G709" i="2"/>
  <c r="N708" i="2"/>
  <c r="G708" i="2"/>
  <c r="N707" i="2"/>
  <c r="G707" i="2"/>
  <c r="N706" i="2"/>
  <c r="G706" i="2"/>
  <c r="N705" i="2"/>
  <c r="G705" i="2"/>
  <c r="N704" i="2"/>
  <c r="G704" i="2"/>
  <c r="N703" i="2"/>
  <c r="G703" i="2"/>
  <c r="N702" i="2"/>
  <c r="G702" i="2"/>
  <c r="N701" i="2"/>
  <c r="G701" i="2"/>
  <c r="N700" i="2"/>
  <c r="G700" i="2"/>
  <c r="N699" i="2"/>
  <c r="G699" i="2"/>
  <c r="N698" i="2"/>
  <c r="G698" i="2"/>
  <c r="J691" i="2" a="1"/>
  <c r="J691" i="2"/>
  <c r="F691" i="2" a="1"/>
  <c r="F691" i="2"/>
  <c r="E690" i="2" a="1"/>
  <c r="E690" i="2"/>
  <c r="N686" i="2"/>
  <c r="G686" i="2"/>
  <c r="N685" i="2"/>
  <c r="G685" i="2"/>
  <c r="N684" i="2"/>
  <c r="G684" i="2"/>
  <c r="N683" i="2"/>
  <c r="G683" i="2"/>
  <c r="N682" i="2"/>
  <c r="G682" i="2"/>
  <c r="N681" i="2"/>
  <c r="G681" i="2"/>
  <c r="N680" i="2"/>
  <c r="G680" i="2"/>
  <c r="N679" i="2"/>
  <c r="G679" i="2"/>
  <c r="N678" i="2"/>
  <c r="G678" i="2"/>
  <c r="N677" i="2"/>
  <c r="G677" i="2"/>
  <c r="N676" i="2"/>
  <c r="G676" i="2"/>
  <c r="N675" i="2"/>
  <c r="G675" i="2"/>
  <c r="N674" i="2"/>
  <c r="G674" i="2"/>
  <c r="N673" i="2"/>
  <c r="G673" i="2"/>
  <c r="N672" i="2"/>
  <c r="G672" i="2"/>
  <c r="N671" i="2"/>
  <c r="G671" i="2"/>
  <c r="N670" i="2"/>
  <c r="G670" i="2"/>
  <c r="N669" i="2"/>
  <c r="G669" i="2"/>
  <c r="N668" i="2"/>
  <c r="G668" i="2"/>
  <c r="N667" i="2"/>
  <c r="G667" i="2"/>
  <c r="N666" i="2"/>
  <c r="G666" i="2"/>
  <c r="N665" i="2"/>
  <c r="G665" i="2"/>
  <c r="N664" i="2"/>
  <c r="G664" i="2"/>
  <c r="N663" i="2"/>
  <c r="G663" i="2"/>
  <c r="N662" i="2"/>
  <c r="G662" i="2"/>
  <c r="N661" i="2"/>
  <c r="G661" i="2"/>
  <c r="N660" i="2"/>
  <c r="G660" i="2"/>
  <c r="N659" i="2"/>
  <c r="G659" i="2"/>
  <c r="N658" i="2"/>
  <c r="G658" i="2"/>
  <c r="N657" i="2"/>
  <c r="N656" i="2"/>
  <c r="N655" i="2"/>
  <c r="J648" i="2" a="1"/>
  <c r="J648" i="2" s="1"/>
  <c r="F648" i="2" a="1"/>
  <c r="F648" i="2" s="1"/>
  <c r="E647" i="2" a="1"/>
  <c r="E647" i="2" s="1"/>
  <c r="N643" i="2"/>
  <c r="G643" i="2"/>
  <c r="N642" i="2"/>
  <c r="G642" i="2"/>
  <c r="N641" i="2"/>
  <c r="G641" i="2"/>
  <c r="N640" i="2"/>
  <c r="G640" i="2"/>
  <c r="N639" i="2"/>
  <c r="G639" i="2"/>
  <c r="N638" i="2"/>
  <c r="G638" i="2"/>
  <c r="N637" i="2"/>
  <c r="G637" i="2"/>
  <c r="N636" i="2"/>
  <c r="G636" i="2"/>
  <c r="N635" i="2"/>
  <c r="G635" i="2"/>
  <c r="N634" i="2"/>
  <c r="G634" i="2"/>
  <c r="N633" i="2"/>
  <c r="G633" i="2"/>
  <c r="N632" i="2"/>
  <c r="G632" i="2"/>
  <c r="N631" i="2"/>
  <c r="G631" i="2"/>
  <c r="N630" i="2"/>
  <c r="G630" i="2"/>
  <c r="N629" i="2"/>
  <c r="G629" i="2"/>
  <c r="N628" i="2"/>
  <c r="G628" i="2"/>
  <c r="N627" i="2"/>
  <c r="G627" i="2"/>
  <c r="N626" i="2"/>
  <c r="G626" i="2"/>
  <c r="N625" i="2"/>
  <c r="G625" i="2"/>
  <c r="N624" i="2"/>
  <c r="G624" i="2"/>
  <c r="N623" i="2"/>
  <c r="G623" i="2"/>
  <c r="N622" i="2"/>
  <c r="G622" i="2"/>
  <c r="N621" i="2"/>
  <c r="G621" i="2"/>
  <c r="N620" i="2"/>
  <c r="G620" i="2"/>
  <c r="N619" i="2"/>
  <c r="G619" i="2"/>
  <c r="N618" i="2"/>
  <c r="G618" i="2"/>
  <c r="N617" i="2"/>
  <c r="G617" i="2"/>
  <c r="N616" i="2"/>
  <c r="G616" i="2"/>
  <c r="N615" i="2"/>
  <c r="G615" i="2"/>
  <c r="N614" i="2"/>
  <c r="G614" i="2"/>
  <c r="N613" i="2"/>
  <c r="N612" i="2"/>
  <c r="N611" i="2"/>
  <c r="G611" i="2"/>
  <c r="J605" i="2" a="1"/>
  <c r="J605" i="2" s="1"/>
  <c r="F605" i="2" a="1"/>
  <c r="F605" i="2" s="1"/>
  <c r="E604" i="2" a="1"/>
  <c r="E604" i="2" s="1"/>
  <c r="N600" i="2"/>
  <c r="G600" i="2"/>
  <c r="N599" i="2"/>
  <c r="G599" i="2"/>
  <c r="N598" i="2"/>
  <c r="G598" i="2"/>
  <c r="N597" i="2"/>
  <c r="G597" i="2"/>
  <c r="N596" i="2"/>
  <c r="G596" i="2"/>
  <c r="N595" i="2"/>
  <c r="G595" i="2"/>
  <c r="N594" i="2"/>
  <c r="G594" i="2"/>
  <c r="N593" i="2"/>
  <c r="G593" i="2"/>
  <c r="N592" i="2"/>
  <c r="G592" i="2"/>
  <c r="N591" i="2"/>
  <c r="G591" i="2"/>
  <c r="N590" i="2"/>
  <c r="G590" i="2"/>
  <c r="N589" i="2"/>
  <c r="G589" i="2"/>
  <c r="N588" i="2"/>
  <c r="G588" i="2"/>
  <c r="N587" i="2"/>
  <c r="G587" i="2"/>
  <c r="N586" i="2"/>
  <c r="G586" i="2"/>
  <c r="N585" i="2"/>
  <c r="G585" i="2"/>
  <c r="N584" i="2"/>
  <c r="G584" i="2"/>
  <c r="N583" i="2"/>
  <c r="G583" i="2"/>
  <c r="N582" i="2"/>
  <c r="G582" i="2"/>
  <c r="N581" i="2"/>
  <c r="G581" i="2"/>
  <c r="N580" i="2"/>
  <c r="G580" i="2"/>
  <c r="N579" i="2"/>
  <c r="G579" i="2"/>
  <c r="N578" i="2"/>
  <c r="G578" i="2"/>
  <c r="N577" i="2"/>
  <c r="G577" i="2"/>
  <c r="N576" i="2"/>
  <c r="G576" i="2"/>
  <c r="N575" i="2"/>
  <c r="G575" i="2"/>
  <c r="N574" i="2"/>
  <c r="G574" i="2"/>
  <c r="N573" i="2"/>
  <c r="G573" i="2"/>
  <c r="N572" i="2"/>
  <c r="G572" i="2"/>
  <c r="N571" i="2"/>
  <c r="G571" i="2"/>
  <c r="N570" i="2"/>
  <c r="G570" i="2"/>
  <c r="N569" i="2"/>
  <c r="G569" i="2"/>
  <c r="J562" i="2" a="1"/>
  <c r="J562" i="2" s="1"/>
  <c r="F562" i="2" a="1"/>
  <c r="F562" i="2" s="1"/>
  <c r="E561" i="2" a="1"/>
  <c r="E561" i="2" s="1"/>
  <c r="N557" i="2"/>
  <c r="G557" i="2"/>
  <c r="N556" i="2"/>
  <c r="G556" i="2"/>
  <c r="N555" i="2"/>
  <c r="G555" i="2"/>
  <c r="N554" i="2"/>
  <c r="G554" i="2"/>
  <c r="N553" i="2"/>
  <c r="G553" i="2"/>
  <c r="N552" i="2"/>
  <c r="G552" i="2"/>
  <c r="N551" i="2"/>
  <c r="G551" i="2"/>
  <c r="N550" i="2"/>
  <c r="G550" i="2"/>
  <c r="N549" i="2"/>
  <c r="G549" i="2"/>
  <c r="N548" i="2"/>
  <c r="G548" i="2"/>
  <c r="N547" i="2"/>
  <c r="G547" i="2"/>
  <c r="N546" i="2"/>
  <c r="G546" i="2"/>
  <c r="N545" i="2"/>
  <c r="G545" i="2"/>
  <c r="N544" i="2"/>
  <c r="G544" i="2"/>
  <c r="N543" i="2"/>
  <c r="G543" i="2"/>
  <c r="N542" i="2"/>
  <c r="G542" i="2"/>
  <c r="N541" i="2"/>
  <c r="G541" i="2"/>
  <c r="N540" i="2"/>
  <c r="G540" i="2"/>
  <c r="N539" i="2"/>
  <c r="G539" i="2"/>
  <c r="N538" i="2"/>
  <c r="G538" i="2"/>
  <c r="N537" i="2"/>
  <c r="G537" i="2"/>
  <c r="N536" i="2"/>
  <c r="G536" i="2"/>
  <c r="N535" i="2"/>
  <c r="G535" i="2"/>
  <c r="N534" i="2"/>
  <c r="G534" i="2"/>
  <c r="N533" i="2"/>
  <c r="N532" i="2"/>
  <c r="G532" i="2"/>
  <c r="N531" i="2"/>
  <c r="G531" i="2"/>
  <c r="N530" i="2"/>
  <c r="G530" i="2"/>
  <c r="N529" i="2"/>
  <c r="G529" i="2"/>
  <c r="N528" i="2"/>
  <c r="N527" i="2"/>
  <c r="G527" i="2"/>
  <c r="N526" i="2"/>
  <c r="G526" i="2"/>
  <c r="J519" i="2" a="1"/>
  <c r="J519" i="2" s="1"/>
  <c r="F519" i="2" a="1"/>
  <c r="F519" i="2" s="1"/>
  <c r="E518" i="2" a="1"/>
  <c r="E518" i="2" s="1"/>
  <c r="N514" i="2"/>
  <c r="G514" i="2"/>
  <c r="N513" i="2"/>
  <c r="G513" i="2"/>
  <c r="N512" i="2"/>
  <c r="G512" i="2"/>
  <c r="N511" i="2"/>
  <c r="G511" i="2"/>
  <c r="N510" i="2"/>
  <c r="G510" i="2"/>
  <c r="N509" i="2"/>
  <c r="G509" i="2"/>
  <c r="N508" i="2"/>
  <c r="G508" i="2"/>
  <c r="N507" i="2"/>
  <c r="G507" i="2"/>
  <c r="N506" i="2"/>
  <c r="G506" i="2"/>
  <c r="N505" i="2"/>
  <c r="G505" i="2"/>
  <c r="N504" i="2"/>
  <c r="G504" i="2"/>
  <c r="N503" i="2"/>
  <c r="G503" i="2"/>
  <c r="N502" i="2"/>
  <c r="G502" i="2"/>
  <c r="N501" i="2"/>
  <c r="G501" i="2"/>
  <c r="N500" i="2"/>
  <c r="G500" i="2"/>
  <c r="N499" i="2"/>
  <c r="G499" i="2"/>
  <c r="N498" i="2"/>
  <c r="G498" i="2"/>
  <c r="N497" i="2"/>
  <c r="G497" i="2"/>
  <c r="N496" i="2"/>
  <c r="G496" i="2"/>
  <c r="N495" i="2"/>
  <c r="G495" i="2"/>
  <c r="N494" i="2"/>
  <c r="G494" i="2"/>
  <c r="N493" i="2"/>
  <c r="G493" i="2"/>
  <c r="N492" i="2"/>
  <c r="G492" i="2"/>
  <c r="N491" i="2"/>
  <c r="G491" i="2"/>
  <c r="N490" i="2"/>
  <c r="G490" i="2"/>
  <c r="N489" i="2"/>
  <c r="G489" i="2"/>
  <c r="N488" i="2"/>
  <c r="G488" i="2"/>
  <c r="N487" i="2"/>
  <c r="G487" i="2"/>
  <c r="N486" i="2"/>
  <c r="G486" i="2"/>
  <c r="N485" i="2"/>
  <c r="G485" i="2"/>
  <c r="N484" i="2"/>
  <c r="G484" i="2"/>
  <c r="N483" i="2"/>
  <c r="G483" i="2"/>
  <c r="N482" i="2"/>
  <c r="G482" i="2"/>
  <c r="J476" i="2" a="1"/>
  <c r="J476" i="2" s="1"/>
  <c r="F476" i="2" a="1"/>
  <c r="F476" i="2" s="1"/>
  <c r="E475" i="2" a="1"/>
  <c r="E475" i="2" s="1"/>
  <c r="N471" i="2"/>
  <c r="G471" i="2"/>
  <c r="N470" i="2"/>
  <c r="G470" i="2"/>
  <c r="N469" i="2"/>
  <c r="G469" i="2"/>
  <c r="N468" i="2"/>
  <c r="G468" i="2"/>
  <c r="N467" i="2"/>
  <c r="G467" i="2"/>
  <c r="N466" i="2"/>
  <c r="G466" i="2"/>
  <c r="N465" i="2"/>
  <c r="G465" i="2"/>
  <c r="N464" i="2"/>
  <c r="G464" i="2"/>
  <c r="N463" i="2"/>
  <c r="G463" i="2"/>
  <c r="N462" i="2"/>
  <c r="G462" i="2"/>
  <c r="N461" i="2"/>
  <c r="G461" i="2"/>
  <c r="N460" i="2"/>
  <c r="G460" i="2"/>
  <c r="N459" i="2"/>
  <c r="G459" i="2"/>
  <c r="N458" i="2"/>
  <c r="G458" i="2"/>
  <c r="N457" i="2"/>
  <c r="G457" i="2"/>
  <c r="N456" i="2"/>
  <c r="G456" i="2"/>
  <c r="N455" i="2"/>
  <c r="G455" i="2"/>
  <c r="N454" i="2"/>
  <c r="G454" i="2"/>
  <c r="N453" i="2"/>
  <c r="G453" i="2"/>
  <c r="N452" i="2"/>
  <c r="G452" i="2"/>
  <c r="N451" i="2"/>
  <c r="G451" i="2"/>
  <c r="N450" i="2"/>
  <c r="G450" i="2"/>
  <c r="N449" i="2"/>
  <c r="G449" i="2"/>
  <c r="N448" i="2"/>
  <c r="G448" i="2"/>
  <c r="N447" i="2"/>
  <c r="G447" i="2"/>
  <c r="N446" i="2"/>
  <c r="G446" i="2"/>
  <c r="N445" i="2"/>
  <c r="G445" i="2"/>
  <c r="N444" i="2"/>
  <c r="G444" i="2"/>
  <c r="N443" i="2"/>
  <c r="G443" i="2"/>
  <c r="N442" i="2"/>
  <c r="G442" i="2"/>
  <c r="N441" i="2"/>
  <c r="G441" i="2"/>
  <c r="N440" i="2"/>
  <c r="G440" i="2"/>
  <c r="J433" i="2" a="1"/>
  <c r="J433" i="2" s="1"/>
  <c r="F433" i="2" a="1"/>
  <c r="F433" i="2" s="1"/>
  <c r="E432" i="2" a="1"/>
  <c r="E432" i="2" s="1"/>
  <c r="N428" i="2"/>
  <c r="G428" i="2"/>
  <c r="N427" i="2"/>
  <c r="G427" i="2"/>
  <c r="N426" i="2"/>
  <c r="G426" i="2"/>
  <c r="N425" i="2"/>
  <c r="G425" i="2"/>
  <c r="N424" i="2"/>
  <c r="G424" i="2"/>
  <c r="N423" i="2"/>
  <c r="G423" i="2"/>
  <c r="N422" i="2"/>
  <c r="G422" i="2"/>
  <c r="N421" i="2"/>
  <c r="G421" i="2"/>
  <c r="N420" i="2"/>
  <c r="G420" i="2"/>
  <c r="N419" i="2"/>
  <c r="G419" i="2"/>
  <c r="N418" i="2"/>
  <c r="G418" i="2"/>
  <c r="N417" i="2"/>
  <c r="G417" i="2"/>
  <c r="N416" i="2"/>
  <c r="G416" i="2"/>
  <c r="N415" i="2"/>
  <c r="G415" i="2"/>
  <c r="N414" i="2"/>
  <c r="G414" i="2"/>
  <c r="N413" i="2"/>
  <c r="G413" i="2"/>
  <c r="N412" i="2"/>
  <c r="G412" i="2"/>
  <c r="N411" i="2"/>
  <c r="G411" i="2"/>
  <c r="N410" i="2"/>
  <c r="G410" i="2"/>
  <c r="N409" i="2"/>
  <c r="G409" i="2"/>
  <c r="N408" i="2"/>
  <c r="G408" i="2"/>
  <c r="N407" i="2"/>
  <c r="G407" i="2"/>
  <c r="N406" i="2"/>
  <c r="G406" i="2"/>
  <c r="N405" i="2"/>
  <c r="G405" i="2"/>
  <c r="N404" i="2"/>
  <c r="G404" i="2"/>
  <c r="N403" i="2"/>
  <c r="G403" i="2"/>
  <c r="N402" i="2"/>
  <c r="G402" i="2"/>
  <c r="N401" i="2"/>
  <c r="G401" i="2"/>
  <c r="N400" i="2"/>
  <c r="G400" i="2"/>
  <c r="N399" i="2"/>
  <c r="G399" i="2"/>
  <c r="N398" i="2"/>
  <c r="G398" i="2"/>
  <c r="N397" i="2"/>
  <c r="J390" i="2" a="1"/>
  <c r="J390" i="2"/>
  <c r="F390" i="2" a="1"/>
  <c r="F390" i="2"/>
  <c r="E389" i="2" a="1"/>
  <c r="E389" i="2"/>
  <c r="N385" i="2"/>
  <c r="G385" i="2"/>
  <c r="N384" i="2"/>
  <c r="G384" i="2"/>
  <c r="N383" i="2"/>
  <c r="G383" i="2"/>
  <c r="N382" i="2"/>
  <c r="G382" i="2"/>
  <c r="N381" i="2"/>
  <c r="G381" i="2"/>
  <c r="N380" i="2"/>
  <c r="G380" i="2"/>
  <c r="N379" i="2"/>
  <c r="G379" i="2"/>
  <c r="N378" i="2"/>
  <c r="G378" i="2"/>
  <c r="N377" i="2"/>
  <c r="G377" i="2"/>
  <c r="N376" i="2"/>
  <c r="G376" i="2"/>
  <c r="N375" i="2"/>
  <c r="G375" i="2"/>
  <c r="N374" i="2"/>
  <c r="G374" i="2"/>
  <c r="N373" i="2"/>
  <c r="G373" i="2"/>
  <c r="N372" i="2"/>
  <c r="G372" i="2"/>
  <c r="N371" i="2"/>
  <c r="G371" i="2"/>
  <c r="N370" i="2"/>
  <c r="G370" i="2"/>
  <c r="N369" i="2"/>
  <c r="G369" i="2"/>
  <c r="N368" i="2"/>
  <c r="G368" i="2"/>
  <c r="N367" i="2"/>
  <c r="G367" i="2"/>
  <c r="N366" i="2"/>
  <c r="G366" i="2"/>
  <c r="N365" i="2"/>
  <c r="G365" i="2"/>
  <c r="N364" i="2"/>
  <c r="G364" i="2"/>
  <c r="N363" i="2"/>
  <c r="G363" i="2"/>
  <c r="N362" i="2"/>
  <c r="G362" i="2"/>
  <c r="N361" i="2"/>
  <c r="G361" i="2"/>
  <c r="N360" i="2"/>
  <c r="G360" i="2"/>
  <c r="N359" i="2"/>
  <c r="G359" i="2"/>
  <c r="N358" i="2"/>
  <c r="G358" i="2"/>
  <c r="N357" i="2"/>
  <c r="G357" i="2"/>
  <c r="J348" i="2" a="1"/>
  <c r="J348" i="2"/>
  <c r="F348" i="2" a="1"/>
  <c r="F348" i="2"/>
  <c r="E347" i="2" a="1"/>
  <c r="E347" i="2"/>
  <c r="N343" i="2"/>
  <c r="G343" i="2"/>
  <c r="N342" i="2"/>
  <c r="G342" i="2"/>
  <c r="N341" i="2"/>
  <c r="G341" i="2"/>
  <c r="N340" i="2"/>
  <c r="G340" i="2"/>
  <c r="N339" i="2"/>
  <c r="G339" i="2"/>
  <c r="N338" i="2"/>
  <c r="G338" i="2"/>
  <c r="N337" i="2"/>
  <c r="G337" i="2"/>
  <c r="N336" i="2"/>
  <c r="G336" i="2"/>
  <c r="N335" i="2"/>
  <c r="G335" i="2"/>
  <c r="N334" i="2"/>
  <c r="G334" i="2"/>
  <c r="N333" i="2"/>
  <c r="G333" i="2"/>
  <c r="N332" i="2"/>
  <c r="G332" i="2"/>
  <c r="N331" i="2"/>
  <c r="G331" i="2"/>
  <c r="N330" i="2"/>
  <c r="G330" i="2"/>
  <c r="N329" i="2"/>
  <c r="G329" i="2"/>
  <c r="N328" i="2"/>
  <c r="G328" i="2"/>
  <c r="N327" i="2"/>
  <c r="G327" i="2"/>
  <c r="N326" i="2"/>
  <c r="G326" i="2"/>
  <c r="N325" i="2"/>
  <c r="G325" i="2"/>
  <c r="N324" i="2"/>
  <c r="G324" i="2"/>
  <c r="N323" i="2"/>
  <c r="G323" i="2"/>
  <c r="N322" i="2"/>
  <c r="G322" i="2"/>
  <c r="N321" i="2"/>
  <c r="G321" i="2"/>
  <c r="N320" i="2"/>
  <c r="G320" i="2"/>
  <c r="N319" i="2"/>
  <c r="G319" i="2"/>
  <c r="N318" i="2"/>
  <c r="G318" i="2"/>
  <c r="N317" i="2"/>
  <c r="G317" i="2"/>
  <c r="N316" i="2"/>
  <c r="G316" i="2"/>
  <c r="N315" i="2"/>
  <c r="G315" i="2"/>
  <c r="N314" i="2"/>
  <c r="G314" i="2"/>
  <c r="N313" i="2"/>
  <c r="G313" i="2"/>
  <c r="N312" i="2"/>
  <c r="G312" i="2"/>
  <c r="J305" i="2" a="1"/>
  <c r="J305" i="2"/>
  <c r="F305" i="2" a="1"/>
  <c r="F305" i="2"/>
  <c r="E304" i="2" a="1"/>
  <c r="E304" i="2"/>
  <c r="N300" i="2"/>
  <c r="G300" i="2"/>
  <c r="N299" i="2"/>
  <c r="G299" i="2"/>
  <c r="N298" i="2"/>
  <c r="G298" i="2"/>
  <c r="N297" i="2"/>
  <c r="G297" i="2"/>
  <c r="N296" i="2"/>
  <c r="G296" i="2"/>
  <c r="N295" i="2"/>
  <c r="G295" i="2"/>
  <c r="N294" i="2"/>
  <c r="G294" i="2"/>
  <c r="N293" i="2"/>
  <c r="G293" i="2"/>
  <c r="N292" i="2"/>
  <c r="G292" i="2"/>
  <c r="N291" i="2"/>
  <c r="G291" i="2"/>
  <c r="N290" i="2"/>
  <c r="G290" i="2"/>
  <c r="N289" i="2"/>
  <c r="G289" i="2"/>
  <c r="N288" i="2"/>
  <c r="G288" i="2"/>
  <c r="N287" i="2"/>
  <c r="G287" i="2"/>
  <c r="N286" i="2"/>
  <c r="G286" i="2"/>
  <c r="N285" i="2"/>
  <c r="G285" i="2"/>
  <c r="N284" i="2"/>
  <c r="G284" i="2"/>
  <c r="N283" i="2"/>
  <c r="G283" i="2"/>
  <c r="N282" i="2"/>
  <c r="G282" i="2"/>
  <c r="N281" i="2"/>
  <c r="G281" i="2"/>
  <c r="N280" i="2"/>
  <c r="G280" i="2"/>
  <c r="N276" i="2"/>
  <c r="G276" i="2"/>
  <c r="N275" i="2"/>
  <c r="G275" i="2"/>
  <c r="N274" i="2"/>
  <c r="G274" i="2"/>
  <c r="N273" i="2"/>
  <c r="G273" i="2"/>
  <c r="N272" i="2"/>
  <c r="G272" i="2"/>
  <c r="N271" i="2"/>
  <c r="G271" i="2"/>
  <c r="N270" i="2"/>
  <c r="G270" i="2"/>
  <c r="N269" i="2"/>
  <c r="G269" i="2"/>
  <c r="J262" i="2" a="1"/>
  <c r="J262" i="2"/>
  <c r="F262" i="2" a="1"/>
  <c r="F262" i="2"/>
  <c r="E261" i="2" a="1"/>
  <c r="E261" i="2"/>
  <c r="N257" i="2"/>
  <c r="G257" i="2"/>
  <c r="N256" i="2"/>
  <c r="G256" i="2"/>
  <c r="N255" i="2"/>
  <c r="G255" i="2"/>
  <c r="N254" i="2"/>
  <c r="G254" i="2"/>
  <c r="N253" i="2"/>
  <c r="G253" i="2"/>
  <c r="N252" i="2"/>
  <c r="G252" i="2"/>
  <c r="N251" i="2"/>
  <c r="G251" i="2"/>
  <c r="N250" i="2"/>
  <c r="G250" i="2"/>
  <c r="N249" i="2"/>
  <c r="G249" i="2"/>
  <c r="N248" i="2"/>
  <c r="G248" i="2"/>
  <c r="N247" i="2"/>
  <c r="G247" i="2"/>
  <c r="N246" i="2"/>
  <c r="G246" i="2"/>
  <c r="N245" i="2"/>
  <c r="G245" i="2"/>
  <c r="N244" i="2"/>
  <c r="G244" i="2"/>
  <c r="N243" i="2"/>
  <c r="G243" i="2"/>
  <c r="N242" i="2"/>
  <c r="G242" i="2"/>
  <c r="N241" i="2"/>
  <c r="G241" i="2"/>
  <c r="N240" i="2"/>
  <c r="G240" i="2"/>
  <c r="N239" i="2"/>
  <c r="G239" i="2"/>
  <c r="N238" i="2"/>
  <c r="G238" i="2"/>
  <c r="N237" i="2"/>
  <c r="G237" i="2"/>
  <c r="N236" i="2"/>
  <c r="G236" i="2"/>
  <c r="N235" i="2"/>
  <c r="G235" i="2"/>
  <c r="N234" i="2"/>
  <c r="G234" i="2"/>
  <c r="N233" i="2"/>
  <c r="G233" i="2"/>
  <c r="N232" i="2"/>
  <c r="G232" i="2"/>
  <c r="N231" i="2"/>
  <c r="G231" i="2"/>
  <c r="N230" i="2"/>
  <c r="G230" i="2"/>
  <c r="N229" i="2"/>
  <c r="G229" i="2"/>
  <c r="N228" i="2"/>
  <c r="G228" i="2"/>
  <c r="N227" i="2"/>
  <c r="G227" i="2"/>
  <c r="N226" i="2"/>
  <c r="G226" i="2"/>
  <c r="N225" i="2"/>
  <c r="G225" i="2"/>
  <c r="J219" i="2" a="1"/>
  <c r="J219" i="2"/>
  <c r="F219" i="2" a="1"/>
  <c r="F219" i="2"/>
  <c r="E218" i="2" a="1"/>
  <c r="E218" i="2"/>
  <c r="N214" i="2"/>
  <c r="G214" i="2"/>
  <c r="N213" i="2"/>
  <c r="G213" i="2"/>
  <c r="N212" i="2"/>
  <c r="G212" i="2"/>
  <c r="N211" i="2"/>
  <c r="G211" i="2"/>
  <c r="N210" i="2"/>
  <c r="G210" i="2"/>
  <c r="N209" i="2"/>
  <c r="G209" i="2"/>
  <c r="N208" i="2"/>
  <c r="G208" i="2"/>
  <c r="N207" i="2"/>
  <c r="G207" i="2"/>
  <c r="N206" i="2"/>
  <c r="G206" i="2"/>
  <c r="N205" i="2"/>
  <c r="G205" i="2"/>
  <c r="N204" i="2"/>
  <c r="G204" i="2"/>
  <c r="N203" i="2"/>
  <c r="G203" i="2"/>
  <c r="N202" i="2"/>
  <c r="G202" i="2"/>
  <c r="N201" i="2"/>
  <c r="G201" i="2"/>
  <c r="N200" i="2"/>
  <c r="G200" i="2"/>
  <c r="N199" i="2"/>
  <c r="G199" i="2"/>
  <c r="N198" i="2"/>
  <c r="G198" i="2"/>
  <c r="N197" i="2"/>
  <c r="G197" i="2"/>
  <c r="N196" i="2"/>
  <c r="G196" i="2"/>
  <c r="N195" i="2"/>
  <c r="G195" i="2"/>
  <c r="N194" i="2"/>
  <c r="G194" i="2"/>
  <c r="N193" i="2"/>
  <c r="G193" i="2"/>
  <c r="N192" i="2"/>
  <c r="G192" i="2"/>
  <c r="N191" i="2"/>
  <c r="G191" i="2"/>
  <c r="N190" i="2"/>
  <c r="N189" i="2"/>
  <c r="G189" i="2"/>
  <c r="N188" i="2"/>
  <c r="N187" i="2"/>
  <c r="G187" i="2"/>
  <c r="N186" i="2"/>
  <c r="G186" i="2"/>
  <c r="N185" i="2"/>
  <c r="G185" i="2"/>
  <c r="J176" i="2" a="1"/>
  <c r="J176" i="2"/>
  <c r="F176" i="2" a="1"/>
  <c r="F176" i="2"/>
  <c r="E175" i="2" a="1"/>
  <c r="E175" i="2"/>
  <c r="N171" i="2"/>
  <c r="G171" i="2"/>
  <c r="N170" i="2"/>
  <c r="G170" i="2"/>
  <c r="N169" i="2"/>
  <c r="G169" i="2"/>
  <c r="N168" i="2"/>
  <c r="G168" i="2"/>
  <c r="N167" i="2"/>
  <c r="G167" i="2"/>
  <c r="N166" i="2"/>
  <c r="G166" i="2"/>
  <c r="N165" i="2"/>
  <c r="G165" i="2"/>
  <c r="N164" i="2"/>
  <c r="G164" i="2"/>
  <c r="N163" i="2"/>
  <c r="G163" i="2"/>
  <c r="N162" i="2"/>
  <c r="G162" i="2"/>
  <c r="N161" i="2"/>
  <c r="G161" i="2"/>
  <c r="N160" i="2"/>
  <c r="G160" i="2"/>
  <c r="N159" i="2"/>
  <c r="G159" i="2"/>
  <c r="N158" i="2"/>
  <c r="G158" i="2"/>
  <c r="N157" i="2"/>
  <c r="G157" i="2"/>
  <c r="N156" i="2"/>
  <c r="G156" i="2"/>
  <c r="N155" i="2"/>
  <c r="G155" i="2"/>
  <c r="N154" i="2"/>
  <c r="G154" i="2"/>
  <c r="N153" i="2"/>
  <c r="G153" i="2"/>
  <c r="N152" i="2"/>
  <c r="G152" i="2"/>
  <c r="N151" i="2"/>
  <c r="G151" i="2"/>
  <c r="N150" i="2"/>
  <c r="G150" i="2"/>
  <c r="N149" i="2"/>
  <c r="G149" i="2"/>
  <c r="N148" i="2"/>
  <c r="G148" i="2"/>
  <c r="N147" i="2"/>
  <c r="G147" i="2"/>
  <c r="N146" i="2"/>
  <c r="G146" i="2"/>
  <c r="N145" i="2"/>
  <c r="G145" i="2"/>
  <c r="N144" i="2"/>
  <c r="G144" i="2"/>
  <c r="N143" i="2"/>
  <c r="G143" i="2"/>
  <c r="N142" i="2"/>
  <c r="G142" i="2"/>
  <c r="N141" i="2"/>
  <c r="G141" i="2"/>
  <c r="N140" i="2"/>
  <c r="G140" i="2"/>
  <c r="J133" i="2" a="1"/>
  <c r="J133" i="2"/>
  <c r="F133" i="2" a="1"/>
  <c r="F133" i="2"/>
  <c r="E132" i="2" a="1"/>
  <c r="E132" i="2"/>
  <c r="N128" i="2"/>
  <c r="G128" i="2"/>
  <c r="N127" i="2"/>
  <c r="G127" i="2"/>
  <c r="N126" i="2"/>
  <c r="G126" i="2"/>
  <c r="N125" i="2"/>
  <c r="G125" i="2"/>
  <c r="N124" i="2"/>
  <c r="G124" i="2"/>
  <c r="N123" i="2"/>
  <c r="G123" i="2"/>
  <c r="N122" i="2"/>
  <c r="G122" i="2"/>
  <c r="N121" i="2"/>
  <c r="G121" i="2"/>
  <c r="N120" i="2"/>
  <c r="G120" i="2"/>
  <c r="N119" i="2"/>
  <c r="G119" i="2"/>
  <c r="N118" i="2"/>
  <c r="G118" i="2"/>
  <c r="N117" i="2"/>
  <c r="G117" i="2"/>
  <c r="N116" i="2"/>
  <c r="G116" i="2"/>
  <c r="N115" i="2"/>
  <c r="G115" i="2"/>
  <c r="N114" i="2"/>
  <c r="G114" i="2"/>
  <c r="N113" i="2"/>
  <c r="G113" i="2"/>
  <c r="N112" i="2"/>
  <c r="G112" i="2"/>
  <c r="N111" i="2"/>
  <c r="G111" i="2"/>
  <c r="N110" i="2"/>
  <c r="G110" i="2"/>
  <c r="N109" i="2"/>
  <c r="G109" i="2"/>
  <c r="N108" i="2"/>
  <c r="G108" i="2"/>
  <c r="G107" i="2"/>
  <c r="N106" i="2"/>
  <c r="G106" i="2"/>
  <c r="N105" i="2"/>
  <c r="G105" i="2"/>
  <c r="N104" i="2"/>
  <c r="G104" i="2"/>
  <c r="N103" i="2"/>
  <c r="G103" i="2"/>
  <c r="N102" i="2"/>
  <c r="G102" i="2"/>
  <c r="N101" i="2"/>
  <c r="G101" i="2"/>
  <c r="N100" i="2"/>
  <c r="G100" i="2"/>
  <c r="N99" i="2"/>
  <c r="G99" i="2"/>
  <c r="N98" i="2"/>
  <c r="G98" i="2"/>
  <c r="N97" i="2"/>
  <c r="G97" i="2"/>
  <c r="J90" i="2" a="1"/>
  <c r="J90" i="2" s="1"/>
  <c r="F90" i="2" a="1"/>
  <c r="F90" i="2" s="1"/>
  <c r="E89" i="2" a="1"/>
  <c r="E89" i="2" s="1"/>
  <c r="N85" i="2"/>
  <c r="G85" i="2"/>
  <c r="N84" i="2"/>
  <c r="G84" i="2"/>
  <c r="N83" i="2"/>
  <c r="G83" i="2"/>
  <c r="N82" i="2"/>
  <c r="G82" i="2"/>
  <c r="N81" i="2"/>
  <c r="G81" i="2"/>
  <c r="N80" i="2"/>
  <c r="G80" i="2"/>
  <c r="N79" i="2"/>
  <c r="G79" i="2"/>
  <c r="N78" i="2"/>
  <c r="G78" i="2"/>
  <c r="N77" i="2"/>
  <c r="G77" i="2"/>
  <c r="N76" i="2"/>
  <c r="G76" i="2"/>
  <c r="N75" i="2"/>
  <c r="G75" i="2"/>
  <c r="N74" i="2"/>
  <c r="G74" i="2"/>
  <c r="N73" i="2"/>
  <c r="G73" i="2"/>
  <c r="N72" i="2"/>
  <c r="G72" i="2"/>
  <c r="N71" i="2"/>
  <c r="G71" i="2"/>
  <c r="N70" i="2"/>
  <c r="G70" i="2"/>
  <c r="N69" i="2"/>
  <c r="G69" i="2"/>
  <c r="N68" i="2"/>
  <c r="G68" i="2"/>
  <c r="N67" i="2"/>
  <c r="G67" i="2"/>
  <c r="N66" i="2"/>
  <c r="G66" i="2"/>
  <c r="N65" i="2"/>
  <c r="G65" i="2"/>
  <c r="N64" i="2"/>
  <c r="G64" i="2"/>
  <c r="N63" i="2"/>
  <c r="G63" i="2"/>
  <c r="N62" i="2"/>
  <c r="G62" i="2"/>
  <c r="N61" i="2"/>
  <c r="G61" i="2"/>
  <c r="N60" i="2"/>
  <c r="G60" i="2"/>
  <c r="N59" i="2"/>
  <c r="G59" i="2"/>
  <c r="N58" i="2"/>
  <c r="G58" i="2"/>
  <c r="N57" i="2"/>
  <c r="G57" i="2"/>
  <c r="N56" i="2"/>
  <c r="G56" i="2"/>
  <c r="N55" i="2"/>
  <c r="J47" i="2" a="1"/>
  <c r="J47" i="2"/>
  <c r="F47" i="2" a="1"/>
  <c r="F47" i="2"/>
  <c r="E46" i="2" a="1"/>
  <c r="E46" i="2"/>
  <c r="N42" i="2"/>
  <c r="G42" i="2"/>
  <c r="N41" i="2"/>
  <c r="G41" i="2"/>
  <c r="N40" i="2"/>
  <c r="G40" i="2"/>
  <c r="N39" i="2"/>
  <c r="G39" i="2"/>
  <c r="N38" i="2"/>
  <c r="G38" i="2"/>
  <c r="N37" i="2"/>
  <c r="G37" i="2"/>
  <c r="N36" i="2"/>
  <c r="G36" i="2"/>
  <c r="N35" i="2"/>
  <c r="G35" i="2"/>
  <c r="N34" i="2"/>
  <c r="G34" i="2"/>
  <c r="N33" i="2"/>
  <c r="G33" i="2"/>
  <c r="N32" i="2"/>
  <c r="G32" i="2"/>
  <c r="N31" i="2"/>
  <c r="G31" i="2"/>
  <c r="N30" i="2"/>
  <c r="G30" i="2"/>
  <c r="N29" i="2"/>
  <c r="G29" i="2"/>
  <c r="N28" i="2"/>
  <c r="G28" i="2"/>
  <c r="N27" i="2"/>
  <c r="G27" i="2"/>
  <c r="N26" i="2"/>
  <c r="G26" i="2"/>
  <c r="N25" i="2"/>
  <c r="G25" i="2"/>
  <c r="N24" i="2"/>
  <c r="G24" i="2"/>
  <c r="N22" i="2"/>
  <c r="G22" i="2"/>
  <c r="N21" i="2"/>
  <c r="G21" i="2"/>
  <c r="N20" i="2"/>
  <c r="G20" i="2"/>
  <c r="N19" i="2"/>
  <c r="G19" i="2"/>
  <c r="N18" i="2"/>
  <c r="G18" i="2"/>
  <c r="N17" i="2"/>
  <c r="G17" i="2"/>
  <c r="N16" i="2"/>
  <c r="G16" i="2"/>
  <c r="N15" i="2"/>
  <c r="G15" i="2"/>
  <c r="N14" i="2"/>
  <c r="G14" i="2"/>
  <c r="N13" i="2"/>
  <c r="G13" i="2"/>
  <c r="J4" i="2" a="1"/>
  <c r="J4" i="2"/>
  <c r="F4" i="2" a="1"/>
  <c r="F4" i="2"/>
  <c r="E3" i="2" a="1"/>
  <c r="E3" i="2"/>
  <c r="AB1501" i="1"/>
  <c r="AD1499" i="1"/>
  <c r="AC1499" i="1"/>
  <c r="AB1499" i="1"/>
  <c r="AB1483" i="1"/>
  <c r="AD1481" i="1"/>
  <c r="AC1481" i="1"/>
  <c r="AB1481" i="1"/>
  <c r="AB1465" i="1"/>
  <c r="AD1463" i="1"/>
  <c r="AC1463" i="1"/>
  <c r="AB1463" i="1"/>
  <c r="AB1447" i="1"/>
  <c r="AD1445" i="1"/>
  <c r="AC1445" i="1"/>
  <c r="AB1445" i="1"/>
  <c r="AB1429" i="1"/>
  <c r="AD1427" i="1"/>
  <c r="AC1427" i="1"/>
  <c r="AB1427" i="1"/>
  <c r="AB1411" i="1"/>
  <c r="AD1409" i="1"/>
  <c r="AC1409" i="1"/>
  <c r="AB1409" i="1"/>
  <c r="AB1393" i="1"/>
  <c r="AD1391" i="1"/>
  <c r="AC1391" i="1"/>
  <c r="AB1391" i="1"/>
  <c r="AB1375" i="1"/>
  <c r="AD1373" i="1"/>
  <c r="AC1373" i="1"/>
  <c r="AB1373" i="1"/>
  <c r="AB1357" i="1"/>
  <c r="AD1355" i="1"/>
  <c r="AC1355" i="1"/>
  <c r="AB1355" i="1"/>
  <c r="AB1339" i="1"/>
  <c r="AD1337" i="1"/>
  <c r="AC1337" i="1"/>
  <c r="AB1337" i="1"/>
  <c r="AB1321" i="1"/>
  <c r="AD1319" i="1"/>
  <c r="AC1319" i="1"/>
  <c r="AB1319" i="1"/>
  <c r="AB1303" i="1"/>
  <c r="AD1301" i="1"/>
  <c r="AC1301" i="1"/>
  <c r="AB1301" i="1"/>
  <c r="AB1285" i="1"/>
  <c r="AD1283" i="1"/>
  <c r="AC1283" i="1"/>
  <c r="AB1283" i="1"/>
  <c r="AB1267" i="1"/>
  <c r="AD1265" i="1"/>
  <c r="AC1265" i="1"/>
  <c r="AB1265" i="1"/>
  <c r="AB1249" i="1"/>
  <c r="AD1247" i="1"/>
  <c r="AC1247" i="1"/>
  <c r="AB1247" i="1"/>
  <c r="AB1231" i="1"/>
  <c r="AD1229" i="1"/>
  <c r="AC1229" i="1"/>
  <c r="AB1229" i="1"/>
  <c r="AD1213" i="1"/>
  <c r="AB1213" i="1"/>
  <c r="AD1212" i="1"/>
  <c r="AD1211" i="1"/>
  <c r="AC1211" i="1"/>
  <c r="AB1211" i="1"/>
  <c r="AD1195" i="1"/>
  <c r="AB1195" i="1"/>
  <c r="AD1194" i="1"/>
  <c r="AD1193" i="1"/>
  <c r="AC1193" i="1"/>
  <c r="AB1193" i="1"/>
  <c r="AD1177" i="1"/>
  <c r="AB1177" i="1"/>
  <c r="AD1176" i="1"/>
  <c r="AD1175" i="1"/>
  <c r="AC1175" i="1"/>
  <c r="AB1175" i="1"/>
  <c r="AB1161" i="1"/>
  <c r="AB1160" i="1"/>
  <c r="AB1159" i="1"/>
  <c r="AD1157" i="1"/>
  <c r="AC1157" i="1"/>
  <c r="AB1157" i="1"/>
  <c r="AB1143" i="1"/>
  <c r="AD1142" i="1"/>
  <c r="AB1142" i="1"/>
  <c r="AD1141" i="1"/>
  <c r="AB1141" i="1"/>
  <c r="AD1140" i="1"/>
  <c r="AD1139" i="1"/>
  <c r="AC1139" i="1"/>
  <c r="AB1139" i="1"/>
  <c r="AB1125" i="1"/>
  <c r="AD1124" i="1"/>
  <c r="AB1124" i="1"/>
  <c r="AD1123" i="1"/>
  <c r="AB1123" i="1"/>
  <c r="AD1122" i="1"/>
  <c r="AD1121" i="1"/>
  <c r="AC1121" i="1"/>
  <c r="AB1121" i="1"/>
  <c r="AB1107" i="1"/>
  <c r="AD1106" i="1"/>
  <c r="AB1106" i="1"/>
  <c r="AD1105" i="1"/>
  <c r="AB1105" i="1"/>
  <c r="AD1104" i="1"/>
  <c r="AD1103" i="1"/>
  <c r="AC1103" i="1"/>
  <c r="AB1103" i="1"/>
  <c r="AB1089" i="1"/>
  <c r="AD1088" i="1"/>
  <c r="AB1088" i="1"/>
  <c r="AD1087" i="1"/>
  <c r="AB1087" i="1"/>
  <c r="AD1086" i="1"/>
  <c r="AD1085" i="1"/>
  <c r="AC1085" i="1"/>
  <c r="AB1085" i="1"/>
  <c r="AB1070" i="1"/>
  <c r="AD1069" i="1"/>
  <c r="AB1069" i="1"/>
  <c r="AD1068" i="1"/>
  <c r="AD1067" i="1"/>
  <c r="AC1067" i="1"/>
  <c r="AB1067" i="1"/>
  <c r="AB1052" i="1"/>
  <c r="AD1051" i="1"/>
  <c r="AB1051" i="1"/>
  <c r="AD1050" i="1"/>
  <c r="AD1049" i="1"/>
  <c r="AC1049" i="1"/>
  <c r="AB1049" i="1"/>
  <c r="AB1034" i="1"/>
  <c r="AD1033" i="1"/>
  <c r="AB1033" i="1"/>
  <c r="AD1032" i="1"/>
  <c r="AD1031" i="1"/>
  <c r="AC1031" i="1"/>
  <c r="AB1031" i="1"/>
  <c r="AB1016" i="1"/>
  <c r="AB1015" i="1"/>
  <c r="AD1013" i="1"/>
  <c r="AC1013" i="1"/>
  <c r="AB1013" i="1"/>
  <c r="AB999" i="1"/>
  <c r="AB998" i="1"/>
  <c r="AB997" i="1"/>
  <c r="AD995" i="1"/>
  <c r="AC995" i="1"/>
  <c r="AB995" i="1"/>
  <c r="AD981" i="1"/>
  <c r="AB981" i="1"/>
  <c r="AD980" i="1"/>
  <c r="AB980" i="1"/>
  <c r="AD979" i="1"/>
  <c r="AB979" i="1"/>
  <c r="AD978" i="1"/>
  <c r="AD977" i="1"/>
  <c r="AC977" i="1"/>
  <c r="AB977" i="1"/>
  <c r="AD963" i="1"/>
  <c r="AB963" i="1"/>
  <c r="AD962" i="1"/>
  <c r="AB962" i="1"/>
  <c r="AD961" i="1"/>
  <c r="AB961" i="1"/>
  <c r="AD960" i="1"/>
  <c r="AD959" i="1"/>
  <c r="AC959" i="1"/>
  <c r="AB959" i="1"/>
  <c r="AD945" i="1"/>
  <c r="AB945" i="1"/>
  <c r="AD944" i="1"/>
  <c r="AB944" i="1"/>
  <c r="AD943" i="1"/>
  <c r="AB943" i="1"/>
  <c r="AD942" i="1"/>
  <c r="AD941" i="1"/>
  <c r="AC941" i="1"/>
  <c r="AB941" i="1"/>
  <c r="AD927" i="1"/>
  <c r="AB927" i="1"/>
  <c r="AD926" i="1"/>
  <c r="AB926" i="1"/>
  <c r="AD925" i="1"/>
  <c r="AB925" i="1"/>
  <c r="AD924" i="1"/>
  <c r="AD923" i="1"/>
  <c r="AC923" i="1"/>
  <c r="AB923" i="1"/>
  <c r="AD909" i="1"/>
  <c r="AB909" i="1"/>
  <c r="AD908" i="1"/>
  <c r="AB908" i="1"/>
  <c r="AD907" i="1"/>
  <c r="AB907" i="1"/>
  <c r="AD906" i="1"/>
  <c r="AD905" i="1"/>
  <c r="AC905" i="1"/>
  <c r="AB905" i="1"/>
  <c r="AB890" i="1"/>
  <c r="AB889" i="1"/>
  <c r="AD888" i="1"/>
  <c r="AD887" i="1"/>
  <c r="AC887" i="1"/>
  <c r="AB887" i="1"/>
  <c r="AB872" i="1"/>
  <c r="AB871" i="1"/>
  <c r="AD870" i="1"/>
  <c r="AD869" i="1"/>
  <c r="AC869" i="1"/>
  <c r="AB869" i="1"/>
  <c r="AB854" i="1"/>
  <c r="AB853" i="1"/>
  <c r="AD851" i="1"/>
  <c r="AC851" i="1"/>
  <c r="AB851" i="1"/>
  <c r="AD837" i="1"/>
  <c r="AD836" i="1"/>
  <c r="AB836" i="1"/>
  <c r="AD835" i="1"/>
  <c r="AB835" i="1"/>
  <c r="AD834" i="1"/>
  <c r="AD833" i="1"/>
  <c r="AC833" i="1"/>
  <c r="AB833" i="1"/>
  <c r="AD819" i="1"/>
  <c r="AD818" i="1"/>
  <c r="AB818" i="1"/>
  <c r="AD817" i="1"/>
  <c r="AB817" i="1"/>
  <c r="AD816" i="1"/>
  <c r="AD815" i="1"/>
  <c r="AC815" i="1"/>
  <c r="AB815" i="1"/>
  <c r="AD801" i="1"/>
  <c r="AD800" i="1"/>
  <c r="AB800" i="1"/>
  <c r="AD799" i="1"/>
  <c r="AB799" i="1"/>
  <c r="AD798" i="1"/>
  <c r="AD797" i="1"/>
  <c r="AC797" i="1"/>
  <c r="AB797" i="1"/>
  <c r="AD783" i="1"/>
  <c r="AD782" i="1"/>
  <c r="AB782" i="1"/>
  <c r="AD781" i="1"/>
  <c r="AB781" i="1"/>
  <c r="AD780" i="1"/>
  <c r="AD779" i="1"/>
  <c r="AC779" i="1"/>
  <c r="AB779" i="1"/>
  <c r="AD765" i="1"/>
  <c r="AD764" i="1"/>
  <c r="AB764" i="1"/>
  <c r="AD763" i="1"/>
  <c r="AB763" i="1"/>
  <c r="AD762" i="1"/>
  <c r="AD761" i="1"/>
  <c r="AC761" i="1"/>
  <c r="AB761" i="1"/>
  <c r="AB746" i="1"/>
  <c r="AB745" i="1"/>
  <c r="AD744" i="1"/>
  <c r="AD743" i="1"/>
  <c r="AC743" i="1"/>
  <c r="AB743" i="1"/>
  <c r="AB728" i="1"/>
  <c r="AB727" i="1"/>
  <c r="AD726" i="1"/>
  <c r="AD725" i="1"/>
  <c r="AC725" i="1"/>
  <c r="AB725" i="1"/>
  <c r="AB710" i="1"/>
  <c r="AB709" i="1"/>
  <c r="AB708" i="1"/>
  <c r="AD706" i="1"/>
  <c r="AC706" i="1"/>
  <c r="AB706" i="1"/>
  <c r="AB692" i="1"/>
  <c r="AB691" i="1"/>
  <c r="AD690" i="1"/>
  <c r="AB690" i="1"/>
  <c r="AD689" i="1"/>
  <c r="AD688" i="1"/>
  <c r="AC688" i="1"/>
  <c r="AB688" i="1"/>
  <c r="AB674" i="1"/>
  <c r="AB673" i="1"/>
  <c r="AD672" i="1"/>
  <c r="AB672" i="1"/>
  <c r="AD671" i="1"/>
  <c r="AD670" i="1"/>
  <c r="AC670" i="1"/>
  <c r="AB670" i="1"/>
  <c r="AB656" i="1"/>
  <c r="AB655" i="1"/>
  <c r="AD654" i="1"/>
  <c r="AB654" i="1"/>
  <c r="AD653" i="1"/>
  <c r="AD652" i="1"/>
  <c r="AC652" i="1"/>
  <c r="AB652" i="1"/>
  <c r="AB637" i="1"/>
  <c r="AB636" i="1"/>
  <c r="AD634" i="1"/>
  <c r="AC634" i="1"/>
  <c r="AB634" i="1"/>
  <c r="AD621" i="1"/>
  <c r="AD620" i="1"/>
  <c r="AD619" i="1"/>
  <c r="AB619" i="1"/>
  <c r="AD618" i="1"/>
  <c r="AB618" i="1"/>
  <c r="AD617" i="1"/>
  <c r="AD616" i="1"/>
  <c r="AC616" i="1"/>
  <c r="AB616" i="1"/>
  <c r="AD603" i="1"/>
  <c r="AD602" i="1"/>
  <c r="AD601" i="1"/>
  <c r="AB601" i="1"/>
  <c r="AD600" i="1"/>
  <c r="AB600" i="1"/>
  <c r="AD599" i="1"/>
  <c r="AD598" i="1"/>
  <c r="AC598" i="1"/>
  <c r="AB598" i="1"/>
  <c r="AD585" i="1"/>
  <c r="AD584" i="1"/>
  <c r="AD583" i="1"/>
  <c r="AB583" i="1"/>
  <c r="AD582" i="1"/>
  <c r="AB582" i="1"/>
  <c r="AD581" i="1"/>
  <c r="AD580" i="1"/>
  <c r="AC580" i="1"/>
  <c r="AB580" i="1"/>
  <c r="AD567" i="1"/>
  <c r="AD566" i="1"/>
  <c r="AD565" i="1"/>
  <c r="AB565" i="1"/>
  <c r="AD564" i="1"/>
  <c r="AB564" i="1"/>
  <c r="AD563" i="1"/>
  <c r="AD562" i="1"/>
  <c r="AC562" i="1"/>
  <c r="AB562" i="1"/>
  <c r="AB548" i="1"/>
  <c r="AB547" i="1"/>
  <c r="AB546" i="1"/>
  <c r="AD544" i="1"/>
  <c r="AC544" i="1"/>
  <c r="AB544" i="1"/>
  <c r="AD535" i="1"/>
  <c r="AD534" i="1"/>
  <c r="AD533" i="1"/>
  <c r="AD532" i="1"/>
  <c r="AD531" i="1"/>
  <c r="AD530" i="1"/>
  <c r="AB530" i="1"/>
  <c r="AD529" i="1"/>
  <c r="AB529" i="1"/>
  <c r="AD528" i="1"/>
  <c r="AB528" i="1"/>
  <c r="AD527" i="1"/>
  <c r="AD526" i="1"/>
  <c r="AC526" i="1"/>
  <c r="AB526" i="1"/>
  <c r="AD517" i="1"/>
  <c r="AD516" i="1"/>
  <c r="AD515" i="1"/>
  <c r="AD514" i="1"/>
  <c r="AD513" i="1"/>
  <c r="AD512" i="1"/>
  <c r="AB512" i="1"/>
  <c r="AD511" i="1"/>
  <c r="AB511" i="1"/>
  <c r="AD510" i="1"/>
  <c r="AB510" i="1"/>
  <c r="AD509" i="1"/>
  <c r="AD508" i="1"/>
  <c r="AC508" i="1"/>
  <c r="AB508" i="1"/>
  <c r="AD499" i="1"/>
  <c r="AD498" i="1"/>
  <c r="AD497" i="1"/>
  <c r="AD496" i="1"/>
  <c r="AD495" i="1"/>
  <c r="AD494" i="1"/>
  <c r="AB494" i="1"/>
  <c r="AD493" i="1"/>
  <c r="AB493" i="1"/>
  <c r="AD492" i="1"/>
  <c r="AB492" i="1"/>
  <c r="AD491" i="1"/>
  <c r="AD490" i="1"/>
  <c r="AC490" i="1"/>
  <c r="AB490" i="1"/>
  <c r="AD481" i="1"/>
  <c r="AD480" i="1"/>
  <c r="AD479" i="1"/>
  <c r="AD478" i="1"/>
  <c r="AD477" i="1"/>
  <c r="AD476" i="1"/>
  <c r="AB476" i="1"/>
  <c r="AD475" i="1"/>
  <c r="AB475" i="1"/>
  <c r="AD474" i="1"/>
  <c r="AB474" i="1"/>
  <c r="AD473" i="1"/>
  <c r="AD472" i="1"/>
  <c r="AC472" i="1"/>
  <c r="AB472" i="1"/>
  <c r="AD463" i="1"/>
  <c r="AD462" i="1"/>
  <c r="AD461" i="1"/>
  <c r="AD460" i="1"/>
  <c r="AD459" i="1"/>
  <c r="AD458" i="1"/>
  <c r="AB458" i="1"/>
  <c r="AD457" i="1"/>
  <c r="AB457" i="1"/>
  <c r="AD456" i="1"/>
  <c r="AB456" i="1"/>
  <c r="AD455" i="1"/>
  <c r="AD454" i="1"/>
  <c r="AC454" i="1"/>
  <c r="AB454" i="1"/>
  <c r="AD445" i="1"/>
  <c r="AD444" i="1"/>
  <c r="AD443" i="1"/>
  <c r="AD442" i="1"/>
  <c r="AD441" i="1"/>
  <c r="AD440" i="1"/>
  <c r="AB440" i="1"/>
  <c r="AD439" i="1"/>
  <c r="AB439" i="1"/>
  <c r="AD438" i="1"/>
  <c r="AB438" i="1"/>
  <c r="AD437" i="1"/>
  <c r="AD436" i="1"/>
  <c r="AC436" i="1"/>
  <c r="AB436" i="1"/>
  <c r="AD427" i="1"/>
  <c r="AD426" i="1"/>
  <c r="AD425" i="1"/>
  <c r="AD424" i="1"/>
  <c r="AD423" i="1"/>
  <c r="AD422" i="1"/>
  <c r="AB422" i="1"/>
  <c r="AD421" i="1"/>
  <c r="AB421" i="1"/>
  <c r="AD420" i="1"/>
  <c r="AB420" i="1"/>
  <c r="AD419" i="1"/>
  <c r="AD418" i="1"/>
  <c r="AC418" i="1"/>
  <c r="AB418" i="1"/>
  <c r="AD409" i="1"/>
  <c r="AD408" i="1"/>
  <c r="AD407" i="1"/>
  <c r="AD406" i="1"/>
  <c r="AD405" i="1"/>
  <c r="AD404" i="1"/>
  <c r="AB404" i="1"/>
  <c r="AD403" i="1"/>
  <c r="AB403" i="1"/>
  <c r="AD402" i="1"/>
  <c r="AB402" i="1"/>
  <c r="AD401" i="1"/>
  <c r="AD400" i="1"/>
  <c r="AC400" i="1"/>
  <c r="AB400" i="1"/>
  <c r="AD391" i="1"/>
  <c r="AD390" i="1"/>
  <c r="AD389" i="1"/>
  <c r="AD388" i="1"/>
  <c r="AD387" i="1"/>
  <c r="AD386" i="1"/>
  <c r="AB386" i="1"/>
  <c r="AD385" i="1"/>
  <c r="AB385" i="1"/>
  <c r="AD384" i="1"/>
  <c r="AB384" i="1"/>
  <c r="AD383" i="1"/>
  <c r="AD382" i="1"/>
  <c r="AC382" i="1"/>
  <c r="AB382" i="1"/>
  <c r="AD373" i="1"/>
  <c r="AD372" i="1"/>
  <c r="AD371" i="1"/>
  <c r="AD370" i="1"/>
  <c r="AD369" i="1"/>
  <c r="AD368" i="1"/>
  <c r="AB368" i="1"/>
  <c r="AD367" i="1"/>
  <c r="AB367" i="1"/>
  <c r="AD366" i="1"/>
  <c r="AB366" i="1"/>
  <c r="AD365" i="1"/>
  <c r="AD364" i="1"/>
  <c r="AC364" i="1"/>
  <c r="AB364" i="1"/>
  <c r="AB350" i="1"/>
  <c r="AB349" i="1"/>
  <c r="AB348" i="1"/>
  <c r="AD346" i="1"/>
  <c r="AC346" i="1"/>
  <c r="AB346" i="1"/>
  <c r="AB331" i="1"/>
  <c r="AB330" i="1"/>
  <c r="AD328" i="1"/>
  <c r="AC328" i="1"/>
  <c r="AB328" i="1"/>
  <c r="AB313" i="1"/>
  <c r="AD312" i="1"/>
  <c r="AB312" i="1"/>
  <c r="AD311" i="1"/>
  <c r="AD310" i="1"/>
  <c r="AC310" i="1"/>
  <c r="AB310" i="1"/>
  <c r="AB295" i="1"/>
  <c r="AD294" i="1"/>
  <c r="AB294" i="1"/>
  <c r="AD293" i="1"/>
  <c r="AD292" i="1"/>
  <c r="AC292" i="1"/>
  <c r="AB292" i="1"/>
  <c r="AB278" i="1"/>
  <c r="AB277" i="1"/>
  <c r="AB276" i="1"/>
  <c r="AD274" i="1"/>
  <c r="AC274" i="1"/>
  <c r="AB274" i="1"/>
  <c r="AB260" i="1"/>
  <c r="AB259" i="1"/>
  <c r="AB258" i="1"/>
  <c r="AD256" i="1"/>
  <c r="AC256" i="1"/>
  <c r="AB256" i="1"/>
  <c r="AB242" i="1"/>
  <c r="AD241" i="1"/>
  <c r="AB241" i="1"/>
  <c r="AD240" i="1"/>
  <c r="AB240" i="1"/>
  <c r="AD239" i="1"/>
  <c r="AD238" i="1"/>
  <c r="AC238" i="1"/>
  <c r="AB238" i="1"/>
  <c r="AB224" i="1"/>
  <c r="AD223" i="1"/>
  <c r="AB223" i="1"/>
  <c r="AD222" i="1"/>
  <c r="AB222" i="1"/>
  <c r="AD221" i="1"/>
  <c r="AD220" i="1"/>
  <c r="AC220" i="1"/>
  <c r="AB220" i="1"/>
  <c r="AB206" i="1"/>
  <c r="AB205" i="1"/>
  <c r="AB204" i="1"/>
  <c r="AD202" i="1"/>
  <c r="AC202" i="1"/>
  <c r="AB202" i="1"/>
  <c r="AB188" i="1"/>
  <c r="AB187" i="1"/>
  <c r="AB186" i="1"/>
  <c r="AD185" i="1"/>
  <c r="AD184" i="1"/>
  <c r="AC184" i="1"/>
  <c r="AB184" i="1"/>
  <c r="AB170" i="1"/>
  <c r="AB169" i="1"/>
  <c r="AB168" i="1"/>
  <c r="AD167" i="1"/>
  <c r="AD166" i="1"/>
  <c r="AC166" i="1"/>
  <c r="AB166" i="1"/>
  <c r="AB151" i="1"/>
  <c r="AD150" i="1"/>
  <c r="AB150" i="1"/>
  <c r="AD149" i="1"/>
  <c r="AD148" i="1"/>
  <c r="AC148" i="1"/>
  <c r="AB148" i="1"/>
  <c r="AB133" i="1"/>
  <c r="AB132" i="1"/>
  <c r="AD131" i="1"/>
  <c r="AD130" i="1"/>
  <c r="AC130" i="1"/>
  <c r="AB130" i="1"/>
  <c r="AB115" i="1"/>
  <c r="AB114" i="1"/>
  <c r="AD113" i="1"/>
  <c r="AD112" i="1"/>
  <c r="AC112" i="1"/>
  <c r="AB112" i="1"/>
  <c r="AB97" i="1"/>
  <c r="AD96" i="1"/>
  <c r="AB96" i="1"/>
  <c r="AD95" i="1"/>
  <c r="AD94" i="1"/>
  <c r="AC94" i="1"/>
  <c r="AB94" i="1"/>
  <c r="AB79" i="1"/>
  <c r="AD78" i="1"/>
  <c r="AB78" i="1"/>
  <c r="AD77" i="1"/>
  <c r="AD76" i="1"/>
  <c r="AC76" i="1"/>
  <c r="AB76" i="1"/>
  <c r="AB61" i="1"/>
  <c r="AD60" i="1"/>
  <c r="AB60" i="1"/>
  <c r="AD59" i="1"/>
  <c r="AD58" i="1"/>
  <c r="AC58" i="1"/>
  <c r="AB58" i="1"/>
  <c r="AD43" i="1"/>
  <c r="AB43" i="1"/>
  <c r="AD42" i="1"/>
  <c r="AB42" i="1"/>
  <c r="AD41" i="1"/>
  <c r="AD40" i="1"/>
  <c r="AC40" i="1"/>
  <c r="AB40" i="1"/>
  <c r="AD24" i="1"/>
  <c r="AB24" i="1"/>
  <c r="AD23" i="1"/>
  <c r="AB23" i="1"/>
  <c r="AD22" i="1"/>
  <c r="AD21" i="1"/>
  <c r="AC21" i="1"/>
  <c r="AB21" i="1"/>
  <c r="AD5" i="1"/>
  <c r="AB5" i="1"/>
  <c r="AD4" i="1"/>
  <c r="AB4" i="1"/>
  <c r="D4" i="1"/>
  <c r="AD3" i="1"/>
  <c r="D3" i="1"/>
  <c r="AD2" i="1"/>
  <c r="AC2" i="1"/>
  <c r="AB2" i="1"/>
  <c r="C1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402" authorId="0" shapeId="0" xr:uid="{00000000-0006-0000-0100-000001000000}">
      <text>
        <r>
          <rPr>
            <sz val="11"/>
            <color theme="1"/>
            <rFont val="Calibri"/>
            <scheme val="minor"/>
          </rPr>
          <t>Está vinculada a la meta 1.2.1</t>
        </r>
      </text>
    </comment>
    <comment ref="C1655" authorId="0" shapeId="0" xr:uid="{00000000-0006-0000-0100-000002000000}">
      <text>
        <r>
          <rPr>
            <sz val="11"/>
            <color theme="1"/>
            <rFont val="Calibri"/>
            <scheme val="minor"/>
          </rPr>
          <t>se propone mover a fila 1431</t>
        </r>
      </text>
    </comment>
  </commentList>
</comments>
</file>

<file path=xl/sharedStrings.xml><?xml version="1.0" encoding="utf-8"?>
<sst xmlns="http://schemas.openxmlformats.org/spreadsheetml/2006/main" count="4641" uniqueCount="1060">
  <si>
    <t>Unidad_Ejecutora</t>
  </si>
  <si>
    <t>Rectoría</t>
  </si>
  <si>
    <t>Vicerrectoría_de_Administración</t>
  </si>
  <si>
    <t>Vicerrectoría_de_Docencia</t>
  </si>
  <si>
    <t>Vicerrectoría_de_Vida_Estudiantil</t>
  </si>
  <si>
    <t>Facultad_de_Ciencias_de_la_Salud</t>
  </si>
  <si>
    <t>Facultad_de_Ciencias_de_la_Tierra_y_el_Mar</t>
  </si>
  <si>
    <t>Facultad_de_Ciencias_Exactas_y_Naturales</t>
  </si>
  <si>
    <t>Facultad_de_Ciencias_Sociales</t>
  </si>
  <si>
    <t>Centro_de_Estudios_Generales</t>
  </si>
  <si>
    <t>Facultad_de_Filosofía_y_Letras</t>
  </si>
  <si>
    <t>Centro_de_Investigación_Docencia_y_Extensión_Artística</t>
  </si>
  <si>
    <t>Centro_de_Investigación_y_Docencia_en_Educación</t>
  </si>
  <si>
    <t>Sede_Región_Brunca</t>
  </si>
  <si>
    <t>Sede_Región_Chorotega</t>
  </si>
  <si>
    <t>Sección_Regional_Huetar_Norte_y_Caribe</t>
  </si>
  <si>
    <t>Fuente de Recursos</t>
  </si>
  <si>
    <t>OELP</t>
  </si>
  <si>
    <t>Objetivo de la prioridad</t>
  </si>
  <si>
    <t>Ámbito de la acción universitaria</t>
  </si>
  <si>
    <t>Prioridad Estrategica</t>
  </si>
  <si>
    <t>Metas</t>
  </si>
  <si>
    <t>Políticas institucionales</t>
  </si>
  <si>
    <t>Indicador</t>
  </si>
  <si>
    <t>Desplegables</t>
  </si>
  <si>
    <t>Presupuesto Ordinario</t>
  </si>
  <si>
    <t xml:space="preserve">Consolidar el ejercicio pleno de la gestión universitaria con autonomía, calidad e innovación y excelencia en consonancia con lo establecido en el Estatuto Orgánico, para potenciar su modelo de gobernanza y la realización integral de su acción sustantiva con pertinencia social. </t>
  </si>
  <si>
    <t xml:space="preserve">Implementar gradualmente el sistema de gestión de la calidad para la excelencia que promueva la planificación y ejecución orientada a la mejora continua y pertinente de todo el quehacer universitario   </t>
  </si>
  <si>
    <t xml:space="preserve">Administrativo </t>
  </si>
  <si>
    <t xml:space="preserve">Sistema de gestión de la calidad para la excelencia </t>
  </si>
  <si>
    <t>1.1.1. Implementar gradualmente el enfoque por procesos en la gestión universitaria orientado a la transformación de la cultura organizacional en el logro de la calidad y la excelencia de los servicios institucionales</t>
  </si>
  <si>
    <t xml:space="preserve">P. Institucionales E.O. 
P. de Calidad 
P. Institucional del SMCG 
P. para la incorporación de las TIC en los procesos académicos </t>
  </si>
  <si>
    <t>Enfoque de procesos implementado</t>
  </si>
  <si>
    <t>Área_de_Planificación</t>
  </si>
  <si>
    <t>Programa_de_Desarrollo_de_Recursos_Humanos</t>
  </si>
  <si>
    <t>Departamento_de_Orientación_y_Psicología</t>
  </si>
  <si>
    <t>Escuela_de_Ciencias_del_Movimiento_Humano y_Calidad_de_Vida</t>
  </si>
  <si>
    <t>Centro_de_Investigaciones_Apícolas_Tropicales</t>
  </si>
  <si>
    <t>Departamento_de_Física</t>
  </si>
  <si>
    <t>Centro_Internacional_de_Política_Económica para_el_Desarrollo_Sostenible</t>
  </si>
  <si>
    <t>Humanidades</t>
  </si>
  <si>
    <t>Escuela_de_Bibliotecología_e_Información</t>
  </si>
  <si>
    <t>Escuela_de_Arte_Escénico</t>
  </si>
  <si>
    <t>División_de_Educación_Básica</t>
  </si>
  <si>
    <t>FUNDAUNA</t>
  </si>
  <si>
    <t xml:space="preserve">1.1.2. Promover acciones que propicien condiciones de empleo y trabajo decente, sostenible, libre de violencia y en condiciones de igualdad para las personas trabajadoras universitarias, que incidan en su bienestar, estabilidad, salud integral, corresponsabilidad de los cuidados, así como en el acceso equitativo a los puestos de trabajo. </t>
  </si>
  <si>
    <t xml:space="preserve">P. Institucionales E.O. 
P.I. para el empleo y la inclusión de personas con discapacidad 
P.I. para promover la ética en la UNA 
P. para la igualdad y equidad de género en la UNA 
P.I. para la promoción de la salud en la UNA 
P. del Programa Desarrollo de Recursos Humanos 
P. de hostigamiento sexual  
P.I. para la evaluación del desempeño del personal académico </t>
  </si>
  <si>
    <t>Total de condiciones generadas para el bienestar y la salud integral de las personas trabajadoras</t>
  </si>
  <si>
    <t>Asesoría_Jurídica</t>
  </si>
  <si>
    <t>Rectoría_Adjunta</t>
  </si>
  <si>
    <t>Programa_de_Gestión_Financiera</t>
  </si>
  <si>
    <t>Departamento_de_Promoción_Estudiantil</t>
  </si>
  <si>
    <t>Escuela_de_Medicina_Veterinaria</t>
  </si>
  <si>
    <t>Escuela_de_Ciencias_Agrarias</t>
  </si>
  <si>
    <t>Escuela_de_Ciencias_Biológicas</t>
  </si>
  <si>
    <t>Instituto_de_Estudios_Sociales_en_Población</t>
  </si>
  <si>
    <t>Decanato_de_Estudios_Generales</t>
  </si>
  <si>
    <t>Escuela_de_Filosofía</t>
  </si>
  <si>
    <t>Escuela_de_Arte_y_Comunicación_Visual</t>
  </si>
  <si>
    <t>División_de_Educación_para_el_Trabajo</t>
  </si>
  <si>
    <t>Ad honorem</t>
  </si>
  <si>
    <t>1.1.3. Fomentar estrategias facilitadoras de una cultura universitaria libre de todo tipo de discriminación por razones de diversidad de género, orientación sexual, pertenencia étnica y clase social que acoja transversalmente la diversidad en los distintos ámbitos del quehacer universitario</t>
  </si>
  <si>
    <t>P.I. para el empleo y la inclusión de personas con discapacidad 
P.I. para promover la ética en la UNA 
P. para la igualdad y equidad de género en la UNA 
P.I. para la promoción de la salud en la UNA 
P. del Programa Desarrollo de Recursos Humanos 
P. de hostigamiento sexual</t>
  </si>
  <si>
    <t xml:space="preserve">Estrategia implementada de una cultura universitaria libre de todo tipo de discriminación </t>
  </si>
  <si>
    <t>Biblioteca_Joaquín_García_Monge</t>
  </si>
  <si>
    <t>Programa_de_Publicaciones_e_Impresiones</t>
  </si>
  <si>
    <t>Sede Interuniversitaria</t>
  </si>
  <si>
    <t>Departamento_de_Bienestar_Estudiantil</t>
  </si>
  <si>
    <t>Decanato_de_Ciencias_de_la_Salud</t>
  </si>
  <si>
    <t>Escuela_de_Ciencias_Ambientales</t>
  </si>
  <si>
    <t>Escuela_de_Informática_y_Computación</t>
  </si>
  <si>
    <t>Escuela_de_Administración</t>
  </si>
  <si>
    <t>Escuela_de_Literatura_y_Ciencias_del_Lenguaje</t>
  </si>
  <si>
    <t>Escuela_de_Danza</t>
  </si>
  <si>
    <t>División_de_Educación_Rural</t>
  </si>
  <si>
    <t>Presupuesto Ordinario - FUNDAUNA - Ad honorem</t>
  </si>
  <si>
    <t>1.1.4 Implementar estrategias centradas en la promoción integral del talento humano universitario encausadas al derecho de adquirir competencias y perfeccionarlas a lo largo de la vida laboral</t>
  </si>
  <si>
    <t>P. Institucionales E.O. 
P. Institucional del SMCG 
P. de Calidad 
P.I. para el empleo y la inclusión de personas con discapacidad 
P. del Programa Desarrollo de Recursos Humanos 
P.I. para promover la ética en la UNA 
P.I. para la evaluación del desempeño del personal académico</t>
  </si>
  <si>
    <t>Cantidad de funcionarios que participan en las actividades de promoción integral</t>
  </si>
  <si>
    <t>Campus_Coto</t>
  </si>
  <si>
    <t>Centro_de_Gestión_Informática</t>
  </si>
  <si>
    <t>Programa_de_Servicios_Generales</t>
  </si>
  <si>
    <t>Departamento_de_Salud</t>
  </si>
  <si>
    <t>Escuela_de_Ciencias_Geográficas</t>
  </si>
  <si>
    <t>Escuela_de_Química</t>
  </si>
  <si>
    <t>Escuela_de_Economía</t>
  </si>
  <si>
    <t>Escuela_Ecuménica_de_Ciencias_de_la_Religión</t>
  </si>
  <si>
    <t>Escuela_de_Música</t>
  </si>
  <si>
    <t>División_de_Educología</t>
  </si>
  <si>
    <t>Ad honorem - FUNDAUNA</t>
  </si>
  <si>
    <t>Académico</t>
  </si>
  <si>
    <t>1.1.5. Desarrollar acciones que propicien la gestión del conocimiento, la generación de estadísticas y la creación de indicadores orientados a la toma de decisiones y rendición de cuentas en el marco de una Universidad abierta</t>
  </si>
  <si>
    <t>P. Institucionales E.O. 
P. Institucional del SMCG 
P. de Calidad 
P. para la incorporación de las tecnologías de información y la comunicación en los procesos académicos de la UNA 
P. Institucional del sistema de comunicación de la UNA</t>
  </si>
  <si>
    <t>Cantidad de acciones generadas para promover una Universidad Abierta</t>
  </si>
  <si>
    <t>Campus_Sarapiquí</t>
  </si>
  <si>
    <t>Centro_de_Gestión_Tecnológica</t>
  </si>
  <si>
    <t>Programa_Desarrollo_Mantenimiento_e_Infraestructura_Institucional</t>
  </si>
  <si>
    <t>Observatorio_Vulcanológico_y_Sismológico_de_Costa_Rica</t>
  </si>
  <si>
    <t>Escuela_de_Topografía_Catastro_y_Geodesia</t>
  </si>
  <si>
    <t>Escuela_de_Historia</t>
  </si>
  <si>
    <t>Instituto_de_Estudios_de_la_Mujer</t>
  </si>
  <si>
    <t>Decanato_del_Centro_de_Investigación_Docencia_y_Extensión_Artística</t>
  </si>
  <si>
    <t>Instituto_de_Estudios_Interdisciplinarios_de_la_Niñez_y_la_Adolescencia</t>
  </si>
  <si>
    <t>FUNDAUNA - Presupuesto Ordinario</t>
  </si>
  <si>
    <t>1.1.6. Implementar procesos de acreditación, reacreditación, autoevaluación y certificación guiados al aseguramiento de la calidad, considerando esquemas internos y externos</t>
  </si>
  <si>
    <t>P. Institucionales E.O. 
P. de Calidad 
P. para la incorporación de las tecnologías de información y la comunicación en los procesos académicos de la UNA 
P. sobre autoevaluación, mejoramiento y acreditación en la UNA 
P. Institucional para la vinculación entre la UNA y las personas graduadas 
P. Curriculares 
P. multi, inter y transdiciplinarias 
P. para el establecimiento de la Práctica Profesional Supervisada 
P. Investigación Universitaria 
P. Institucional de Extensión Universitaria</t>
  </si>
  <si>
    <t>Cantidad de carreras acreditadas, reacreditadas y autoevaluadas</t>
  </si>
  <si>
    <t>Dirección_de_Tecnologías_Información_y_Comunicación</t>
  </si>
  <si>
    <t>Proveeduría_Institucional</t>
  </si>
  <si>
    <t>Instituto_de_Investigaciones_y_Servicios_Forestales</t>
  </si>
  <si>
    <t>Escuela_de_Matemática</t>
  </si>
  <si>
    <t>Escuela_de_Planificación_y_Promoción_Social</t>
  </si>
  <si>
    <t>Instituto_de_Estudios_Latinoamericanos</t>
  </si>
  <si>
    <t>Decanato_del_Centro_de_Investigación_y_Docencia_en_Educación</t>
  </si>
  <si>
    <t>Ad honorem - Presupuesto Ordinario</t>
  </si>
  <si>
    <t>1.1.7. Desarrollar acciones encausadas a consolidar una cultura ambiental institucional considerando las buenas prácticas de sostenibilidad en el quehacer universitario</t>
  </si>
  <si>
    <t>P. Ambiental en la UNA  
P. Investigación Universitaria 
P. Artísticas y culturales de la UNA</t>
  </si>
  <si>
    <t xml:space="preserve">Certificaciones vigentes </t>
  </si>
  <si>
    <t>Oficina_Cooperación_Técnica_Internacional</t>
  </si>
  <si>
    <t>Instituto_Internacional_en_Conservación_y_Manejo_de_Vida_Silvestre</t>
  </si>
  <si>
    <t>Decanato_de_Ciencias_Exactas_y_Naturales</t>
  </si>
  <si>
    <t>Escuela_de_Psicología</t>
  </si>
  <si>
    <t>Decanato_de_Filosofía_y_Letras</t>
  </si>
  <si>
    <t>Impulsar estrategias orientadas a favorecer la sostenibilidad, transparencia y equilibrio financiero que aseguren el cumplimiento misional en tanto universidad pública</t>
  </si>
  <si>
    <t>Manejo financiero responsable, transparente, eficiente y sostenible</t>
  </si>
  <si>
    <t>1.2.1. Ejecutar acciones de mejora conducentes a la planificación, asignación y ejecución eficiente y eficaz de los recursos laborales, de operación y de inversión en todas las unidades ejecutoras</t>
  </si>
  <si>
    <t>P.I. para promover la ética en la UNA 
P. Institucionales E.O. 
P. de Calidad 
P. Institucional del SMCG</t>
  </si>
  <si>
    <t>Total de acciones que permiten distribuir la carga anual en respuesta a las prioridades académicas</t>
  </si>
  <si>
    <t>Oficina_de_Comunicación</t>
  </si>
  <si>
    <t>Instituto_Regional_de_Estudios_en_Sustancias_Tóxicas</t>
  </si>
  <si>
    <t>Escuela_de_Relaciones_Internacionales</t>
  </si>
  <si>
    <t>1.2.2. Impulsar acciones facilitadoras de una cultura universitaria de buenas prácticas de la gestión de los recursos institucionales disponibles en el marco de la sostenibilidad financiera y ambiental</t>
  </si>
  <si>
    <t>P.I. para promover la ética en la UNA 
P. Institucionales E.O. 
P. Institucional del SMCG 
P. de Calidad 
P.I.S. Activos fijos</t>
  </si>
  <si>
    <t>Indicadores ambientales: consumo papel, agua, combustible, electricidad</t>
  </si>
  <si>
    <t>Oficina_de_Relaciones_Públicas</t>
  </si>
  <si>
    <t>Escuela_de_Secretariado_Profesional</t>
  </si>
  <si>
    <t>1.2.3. Reestructurar el modelo de gestión de la vinculación externa, cooperación y de la FUNDAUNA orientado a la atracción eficaz y pertinente de recursos</t>
  </si>
  <si>
    <t>P.I. para la ejecución de acciones externas con contraprestación presupuestaria o financiera 
P.I. para planes de estudio cofinanciados 
P.I. Extensión Universitaria 
P.I. Investigación Universitaria 
P. sobre autoevaluación, mejoramiento y acreditación en la UNA</t>
  </si>
  <si>
    <t>Modelo de gestión de las instancias de vinculación externa, cooperación y la FUNDAUNA  reestructurado</t>
  </si>
  <si>
    <t>Comisión_Carrera_Académica</t>
  </si>
  <si>
    <t>Oficina_de_Transferencia_Tecnológica_y_Vinculación_Externa</t>
  </si>
  <si>
    <t>Decanato_de_Ciencias_de_la_Tierra_y_el_Mar</t>
  </si>
  <si>
    <t>Escuela_de_Sociología</t>
  </si>
  <si>
    <t>1.2.4. Promover iniciativas conducentes a la generación de recursos propios mediante vínculo externo y transferencia del conocimiento</t>
  </si>
  <si>
    <t>P.I. para la ejecución de acciones externas con contraprestación presupuestaria o financiera 
P.I. para planes de estudio cofinanciados 
P.I. para promover la ética en la UNA 
P.I. Extensión Universitaria 
P.I. Investigación Universitaria</t>
  </si>
  <si>
    <t xml:space="preserve">Cantidad de Iniciativas para la generación de recursos complementarios  </t>
  </si>
  <si>
    <t>Comisión_Carrera_Administrativa</t>
  </si>
  <si>
    <t>Decanato_de_Ciencias_Sociales</t>
  </si>
  <si>
    <t>1.2.5. Implementar mejoras derivadas de estudios financieros que permitan la intervención de los aspectos que introducen rigidez, distorsiones, crecimiento automático de gastos e inversiones institucionales</t>
  </si>
  <si>
    <t>P. Institucionales E.O. 
P. de Calidad 
P. Institucional del SMCG 
P.I. para promover la ética en la UNA</t>
  </si>
  <si>
    <t>Mejoras realizadas en la gestión de gastos e inversiones a partir de estudios en materia financiera</t>
  </si>
  <si>
    <t>Comisión_Resolución_Denuncias_de_Hostigamiento_Sexual</t>
  </si>
  <si>
    <t xml:space="preserve">Fortalecer la gestión de la infraestructura y equipamiento, mediante criterios de calidad, integración, accesibilidad universal y sustentabilidad ambiental que potencie la acción sustantiva de excelencia y pertinencia. </t>
  </si>
  <si>
    <t>Espacios físicos, infraestructura y equipamiento</t>
  </si>
  <si>
    <t>1.3.1. Implementar un plan institucional integral de desarrollo, uso y mantenimiento de la infraestructura física y tecnológica</t>
  </si>
  <si>
    <t>P. Institucionales E.O. 
P. de Calidad 
P. Institucional del SMCG 
P. para la incorporación de las tecnologías de información y la comunicación en los procesos académicos de la UNA 
P.I. para el empleo y la inclusión de personas con discapacidad 
P. Ambiental de la UNA</t>
  </si>
  <si>
    <t xml:space="preserve">Plan institucional de desarrollo, uso y mantenimiento de infraestructura </t>
  </si>
  <si>
    <t>Comité_Ético_Científico_de_la_Universidad_Nacional</t>
  </si>
  <si>
    <t>1.3.2. Desarrollar acciones que faciliten la gestión planificada, eficiente, eficaz y articulada de los fondos institucionales destinados a la adquisición, renovación, mantenimiento y uso de equipo científico, tecnológico y especializado</t>
  </si>
  <si>
    <t>P. Institucionales E.O. 
P. Institucional del SMCG 
P. de Calidad 
P. para la incorporación de las tecnologías de información y la comunicación en los procesos académicos de la UNA</t>
  </si>
  <si>
    <t>Acciones realizadas para la gestión de los fondos de equipo científico, tecnológico y especializado</t>
  </si>
  <si>
    <t>Consejo_Editorial</t>
  </si>
  <si>
    <t>1.3.3. Promover acciones encaminadas al uso compartido intra e interinstitucional de la infraestructura y recursos universitarios públicos</t>
  </si>
  <si>
    <t>P. Institucionales E.O. 
P. Institucional del SMCG 
P. de Calidad 
P. Institucional para promover la ética  
P. para la incorporación de las tecnologías de información y la comunicación en los procesos académicos de la UNA 
P. sobre autoevaluación, mejoramiento y acreditación en la UNA 
P. Institucionales para el sistema de activo fijo  
P. Institucional desarrollo regional 
P. Programa Desarrollo Recursos Humanos</t>
  </si>
  <si>
    <t>Cantidad de acciones interinstitucional de infraestructura y recursos universitarios</t>
  </si>
  <si>
    <t>Consejo_Universitario</t>
  </si>
  <si>
    <t>Vida Universitaria</t>
  </si>
  <si>
    <t>1.3.4. Disponer de espacios físicos en los campus facilitadores de la promoción de la salud, la práctica del deporte, la recreación y la creación simbólica, cultural y artística para el uso de la comunidad universitaria y nacional</t>
  </si>
  <si>
    <t>P. Institucionales E.O. 
P. Institucional para promover la ética en la UNA 
P.I. para el empleo y la inclusión de personas con discapacidad 
P. del Programa Desarrollo de Recursos Humanos 
P.I. para la promoción de la salud en la UNA 
P. Artísticas y culturales de la UNA</t>
  </si>
  <si>
    <t>Cantidad de espacios físicos que integren a la comunidad universitaria y nacional</t>
  </si>
  <si>
    <t>Contraloría_Universitaria</t>
  </si>
  <si>
    <t>Actualizar la normativa institucional en el marco de la autonomía constitucional y la legislación nacional con el fin de promover una acción sustantiva de excelencia y pertinencia más dinámica, ágil e innovadora</t>
  </si>
  <si>
    <t>Normativa actualizada y ágil</t>
  </si>
  <si>
    <t>1.4.1. Aprobar la normativa pendiente derivada de la entrada en vigor del Estatuto Orgánico del 2015, que sea pertinente y oriente la gestión académica de excelencia y pertinencia</t>
  </si>
  <si>
    <t>P. Institucionales E.O. 
P. de Calidad 
P. Institucional del SMCG</t>
  </si>
  <si>
    <t>Normativa pertinente aprobada</t>
  </si>
  <si>
    <t>1.4.2. Actualizar la normativa mediante la ejecución de un proceso ágil, participativo y eficiente, en concordancia con una acción sustantiva de excelencia y pertinencia</t>
  </si>
  <si>
    <t>P. Institucionales E.O. 
P. Institucional del SMCG 
P. Calidad</t>
  </si>
  <si>
    <t>Normativa actualizada con criterios ágiles, participativos y eficientes</t>
  </si>
  <si>
    <t>1.4.3. Lograr la articulación de la normativa institucional en núcleos integradores en el marco del sistema de gestión de la calidad para la excelencia y bajo criterios de simplificación, agilidad, seguridad jurídica y eficacia</t>
  </si>
  <si>
    <t xml:space="preserve">P. Institucionales E.O. 
P. de Calidad 
</t>
  </si>
  <si>
    <t>Cantidad de núcleos integradores conformados</t>
  </si>
  <si>
    <t>1.4.4. Desarrollar un Congreso Universitario que facilite la discusión y reflexión sobre aspectos centrales del quehacer de la acción sustantiva y facilite propuestas de reformas en el marco de la normativa institucional</t>
  </si>
  <si>
    <t>P. Institucionales E.O. 
P. de Calidad 
P.I. Extensión Universitaria 
P.I. Investigación Universitaria 
P. inter, multi y transdisciplinaria 
P. Curriculares 
P. Desarrollo regional 
P. Artísticas y Culturales de la UNA</t>
  </si>
  <si>
    <t>Congreso universitario desarrollado</t>
  </si>
  <si>
    <t>Implementar estrategias de transformación digital y de sociedad del conocimiento orientadas a la innovación de la gestión del quehacer universitario, la toma de decisiones y la aplicación de principios de Universidad Abierta</t>
  </si>
  <si>
    <t xml:space="preserve">Transformación digital  </t>
  </si>
  <si>
    <t>1.5.1. Implementar una estrategia institucional de transformación digital en el marco del sistema de la gestión de la calidad para la excelencia apoyada en acciones de cambio de cultura organizacional</t>
  </si>
  <si>
    <t>P. Institucionales E.O. 
P. de Calidad 
P. Institucional SMCG 
P. para la incorporación de las tecnologías de información y la comunicación en los procesos académicos de la UNA 
P.I. para la gestión de documentos en la UNA 
P.I. Sistema de Comunicación de la UNA 
P. para la utilización de servicios electrónicos brindados por la UNA 
P. Institucional para el uso de software libre en la UNA 
P.I. para promover la ética en la UNA</t>
  </si>
  <si>
    <t>Estrategia Institucional de Transformación digital</t>
  </si>
  <si>
    <t>1.5.2. Actualizar permanentemente la infraestructura de tecnología digital en redes, equipos, sistemas y aplicaciones potenciadora de la innovación del quehacer universitario y con criterios de ciberseguridad</t>
  </si>
  <si>
    <t>P. Institucionales E.O. 
P. de Calidad 
P. Institucional SMCG 
P. para la incorporación de las tecnologías de información y la comunicación en los procesos académicos de la UNA 
P.I. para la gestión de documentos en la UNA 
P.I. Sistema de Comunicación de la UNA 
P.I. para promover la ética en la UNA 
P. para la utilización de servicios electrónicos brindados por la UNA 
P. Institucional para el uso de software libre en la UNA 
P.I. para promover la ética en la UNA</t>
  </si>
  <si>
    <t xml:space="preserve">Infraestructura de tecnología digital actualizada </t>
  </si>
  <si>
    <t>1.5.3. Implementar estrategias propias de la Gobernanza Digital orientadas a la aplicación de las políticas institucionales en esta materia y acorde con los principios de Universidad Abierta</t>
  </si>
  <si>
    <t>P. Institucionales E.O. 
P. de Calidad 
P. Institucional SMCG 
P.I. para promover la ética en la UNA 
P. para la incorporación de las tecnologías de información y la comunicación en los procesos académicos de la UNA 
P. Institucional para el uso de software libre en la UNA 
P.I. para la gestión de documentos en la UNA 
P.I. Sistema de Comunicación de la UNA 
P. de conservación del patrimonio académico institucional 
P. para la protección y el fomento de la propiedad intelectual generada en la UNA</t>
  </si>
  <si>
    <t>Estrategia de Gobernanza Digital aplicada</t>
  </si>
  <si>
    <t>1.5.4. Impulsar acciones encaminadas a la incorporación de herramientas, materiales y recursos tecnológicos emergentes en el quehacer universitario</t>
  </si>
  <si>
    <t>P. Institucionales E.O. 
P. de Calidad 
P. Institucional SMCG 
P. para la incorporación de las tecnologías de información y la comunicación en los procesos académicos de la UNA 
P. Institucional para el uso de software libre en la UNA</t>
  </si>
  <si>
    <t xml:space="preserve">Funcionarios con Capacidades digitales </t>
  </si>
  <si>
    <t>1.5.5. Desarrollar estrategias dirigidas al diseño y uso de entornos digitales en el desarrollo de la acción sustantiva</t>
  </si>
  <si>
    <t>P. Institucionales E.O. 
P. de Calidad 
P.I. para promover la ética en la UNA 
P. para la incorporación de las tecnologías de información y la comunicación en los procesos académicos de la UNA 
P. Institucional para el uso de software libre en la UNA</t>
  </si>
  <si>
    <t>Acciones con fundamentos de las estrategias de Universidad 4.0 y de Sociedad del Conocimiento</t>
  </si>
  <si>
    <t>Defensoría_de_los_Estudiantes</t>
  </si>
  <si>
    <t>1.5.6. Impulsar acciones dirigidas a elevar las competencias digitales entre las personas estudiantes</t>
  </si>
  <si>
    <t>P. Institucionales E.O. 
P. de Calidad  
P. Curriculares 
P. para la incorporación de las tecnologías de información y la comunicación en los procesos académicos de la UNA</t>
  </si>
  <si>
    <t>Estudiantes con Capacidades digitales</t>
  </si>
  <si>
    <t>Desarrollar un quehacer universitario pertinente y de excelencia con abordajes inter, multi y transdisciplinarios para la búsqueda de soluciones colectivas a los desafíos de la sociedad en clave de justicia y equidad, comprometido con la formación humanista integral de personas ciudadanas, la gestión de conocimientos, el diálogo e intercambio de saberes y la creación simbólica, cultural y artística</t>
  </si>
  <si>
    <t>Fortalecer la realización de la acción sustantiva con abordajes multi, inter y transdisciplinarios (MIT) orientados a la gestión y transferencia de conocimientos, el diálogo e intercambio de saberes y la creación simbólica, cultural y artística para propiciar el desarrollo humano sostenible</t>
  </si>
  <si>
    <t xml:space="preserve">Acción sustantiva con abordajes multi, inter y transdisciplinarios (MIT) </t>
  </si>
  <si>
    <t>2.1.1. Ejecutar modalidades de la acción sustantiva con abordaje MIT conducentes a la identificación y atención de asuntos, desafíos y problemáticas de alto impacto nacional, regional y territorial</t>
  </si>
  <si>
    <t xml:space="preserve">P. Institucionales E.O. 
P. Desarrollo Regional 
P.I. Extensión Universitaria 
P.I. Investigación Universitaria 
P.I. para la vinculación entre la UNA y las personas graduadas 
P. artísticas y culturales de la UNA 
P.I. Niñez y Adolescencia </t>
  </si>
  <si>
    <t>Cantidad de nuevas modalidades formuladas con enfoque MIT</t>
  </si>
  <si>
    <t>P. Institucionales E.O. 
P. Desarrollo Regional 
P.I. Extensión Universitaria 
P.I. Investigación Universitaria 
P. artísticas y culturales de la UNA 
P. multi, inter y transdisciplinarias 
P. institucionales para la protección y fomento de la propiedad intelectual generada en la UNA</t>
  </si>
  <si>
    <t>Cantidad de Iniciativas formuladas con vínculo social que consideren el enfoque MIT</t>
  </si>
  <si>
    <t>2.1.2. Desarrollar espacios de intercambio intra e interinstitucional de experiencias propias del abordaje MIT que fortalezca las competencias académicas y el trabajo articulado bajo este enfoque</t>
  </si>
  <si>
    <t>P. Institucionales E.O. 
P. Desarrollo Regional 
P.I. Extensión Universitaria 
P.I. Investigación Universitaria 
P.I. para la vinculación entre la UNA y las personas graduadas 
P. artísticas y culturales de la UNA 
P. multi, inter y transdisciplinarias 
P. institucionales para la protección y fomento de la propiedad intelectual generada en la UNA</t>
  </si>
  <si>
    <t>Cantidad de espacios de intercambio en unidades, con enfoque MIT</t>
  </si>
  <si>
    <t>2.1.3. Enriquecer el proceso de mediación pedagógica del pregrado, grado y posgrado incorporando acciones del enfoque MIT en el desarrollo de los planes de estudio</t>
  </si>
  <si>
    <t>P. Institucionales E.O. 
P. Curriculares 
P. para el establecimiento de la Práctica Profesional Supervisada</t>
  </si>
  <si>
    <t xml:space="preserve">Acciones en Programas de grado, posgrado y pregrado </t>
  </si>
  <si>
    <t>Departamento_de_Registro</t>
  </si>
  <si>
    <t>2.1.4. Promover la participación de personas estudiantes en los abordajes MIT desarrollados en las distintas modalidades de la acción sustantiva</t>
  </si>
  <si>
    <t>P. Institucionales E.O. 
P. Curriculares 
P.I. Extensión Universitaria 
P.I. Investigación Universitaria 
P.I. para la vinculación entre la UNA y las personas graduadas 
P. artísticas y culturales de la UNA</t>
  </si>
  <si>
    <t>Participación de estudiantes en espacios con enfoque MIT</t>
  </si>
  <si>
    <t>Fortalecer el desarrollo de la acción sustantiva y sus modalidades (MAS) en correspondencia con las áreas estratégicas institucionales, mayor nivel de articulación, gestión más flexible e impacto para propiciar el desarrollo humano sostenible en las regiones, los territorios y las comunidades</t>
  </si>
  <si>
    <t>Acción sustantiva para el desarrollo humano sostenible</t>
  </si>
  <si>
    <t>2.2.1. Impulsar iniciativas para la transformación cultural universitaria orientadas al aporte del desarrollo humano sostenible, con énfasis en los derechos humanos, el desempeño ambiental y la gestión del riesgo ante eventos naturales y antrópicos</t>
  </si>
  <si>
    <t xml:space="preserve">P. Institucionales E.O. 
P.I. Gestión riesgos desastre 
P.I. para promover la ética en la UNA </t>
  </si>
  <si>
    <t>Cantidad de iniciativas impulsadas para transformación cultural</t>
  </si>
  <si>
    <t>2.2.2. Actualizar las áreas estratégicas institucionales que orienten las MAS para propiciar el desarrollo humano sostenible en las regiones, los territorios y las comunidades</t>
  </si>
  <si>
    <t>P. Institucionales E.O. 
P.I. Gestión riesgos desastre 
P. Desarrollo regional 
P.I. para promover la ética en la UNA 
P. contra el hostigamiento sexual 
P. I. para la ejecución de actividades externas con contraprestación financiera. 
P. Investigación Universitaria 
P. Extensión Universitaria</t>
  </si>
  <si>
    <t>Cantidad de áreas estratégicas institucionales actualizadas</t>
  </si>
  <si>
    <t>2.2.3. Consolidar líneas de investigación, extensión y creación simbólica, cultural y artística con enfoque prospectivo y articuladas a las áreas estratégicas institucionales que orienten el desarrollo de las MAS</t>
  </si>
  <si>
    <t>P. Institucionales E.O. 
P. Investigación Universitaria 
P. Extensión Universitaria 
P. artísticas y culturales de la UNA 
P. Curriculares 
P. multi, inter y transdisciplinarias</t>
  </si>
  <si>
    <t xml:space="preserve">Cantidad de nuevas líneas académicas propuestas </t>
  </si>
  <si>
    <t>2.2.4. Desarrollar acciones orientadas a la transformación del modelo de gestión de los institutos de investigación que propicie el fortalecimiento de su acción sustantiva</t>
  </si>
  <si>
    <t>P. Institucionales E.O. 
P.I. Investigación Universitaria 
P. Calidad</t>
  </si>
  <si>
    <t>Acciones realizadas en el rediseño, gestión de institutos</t>
  </si>
  <si>
    <t>2.2.5. Desarrollar mecanismos de articulación del quehacer de la acción sustantiva entre el pregrado y el grado con el posgrado</t>
  </si>
  <si>
    <t>P. Institucionales E.O. 
P. Curriculares 
P.I. Extensión Universitaria 
P.I. Investigación Universitaria</t>
  </si>
  <si>
    <t xml:space="preserve">Cantidad de mecanismos de articulación entre el pregrado y el grado con posgrado </t>
  </si>
  <si>
    <t>2.2.6. Impulsar MAS que propicien el abordaje de asuntos, desafíos y problemáticas de interés nacional, regional y global</t>
  </si>
  <si>
    <t>P. Institucionales E.O. 
P.I. Extensión Universitaria 
P.I. Investigación Universitaria 
P. Desarrollo regional 
P. Artísticas y culturales de la UNA 
P. Institucional de la Niñez y adolescencia 
P. Institucional gestión de riesgos de desastres</t>
  </si>
  <si>
    <t>Total de Iniciativas MAS articuladas</t>
  </si>
  <si>
    <t>2.2.7. Profundizar el quehacer de la acción sustantiva mediante prácticas de ciencia abierta orientadas a la generación y difusión colaborativa y democrática del conocimiento</t>
  </si>
  <si>
    <t>P. Institucionales E.O. 
P. Calidad 
P.I. Investigación Universitaria 
P. Curriculares 
P. Institucional del sistema de comunicación</t>
  </si>
  <si>
    <t>2.2.8. Promover estrategias de difusión de la producción intelectual en múltiples formatos editoriales orientados por la calidad, pertinencia e impacto social</t>
  </si>
  <si>
    <t>P. Institucionales E.O. 
P. Calidad 
P.I. Investigación Universitaria 
P. para la protección y fomento de la propiedad intelectual generada en la UNA 
P. para la conservación del patrimonio académico institucional 
P. Institucional del sistema de comunicación</t>
  </si>
  <si>
    <t>Estrategias de difusión de la producción intelectual</t>
  </si>
  <si>
    <t>2.2.9. Implementar procedimientos para la evaluación de los resultados e impacto social de las MAS</t>
  </si>
  <si>
    <t>P. Institucionales E.O. 
P. Calidad 
P. institucional SMCG 
P. Desarrollo Regional 
P.I. Extensión Universitaria 
P.I. Investigación Universitaria 
P. Curriculares</t>
  </si>
  <si>
    <t xml:space="preserve">Metodología de evaluación de resultado e impacto </t>
  </si>
  <si>
    <t>2.2.10. Promover estrategias de colaboración interuniversitarias facilitadoras de la articulación del trabajo académico en los ámbitos nacional, regional e internacional</t>
  </si>
  <si>
    <t>P. Institucionales E.O. 
P. Desarrollo Regional 
P.I. Extensión Universitaria 
P.I. Investigación Universitaria 
P. Curriculares 
P. I. para planes de estudio cofinanciado 
P. I. para la ejecución de actividades externas con contraprestación financiera</t>
  </si>
  <si>
    <t>Cantidad de acciones de colaboración interuniversitarias para el desarrollo humano sostenible</t>
  </si>
  <si>
    <t>2.2.11. Incentivar la producción académica producto del quehacer sustantivo mediante acciones que promuevan el reconocimiento de los méritos e incentivos</t>
  </si>
  <si>
    <t>P. Institucionales E.O. 
P. Calidad 
P.I. Extensión Universitaria 
P.I. Investigación Universitaria 
P. para la protección y fomento de la propiedad intelectual generada en la UNA 
P. para la conservación del patrimonio académico institucional</t>
  </si>
  <si>
    <t>Cantidad de acciones para el reconocimiento de méritos e incentivos derivados de la producción académica</t>
  </si>
  <si>
    <t>2.2.12. Promover espacios de participación de las personas estudiantes en las diversas MAS que contribuyan en su formación integral</t>
  </si>
  <si>
    <t>P. Institucionales E.O. 
P. Calidad 
P.I. Extensión Universitaria 
P.I. Investigación Universitaria 
P. Artísticas y culturales de la UNA 
P. Curriculares 
P. Desarrollo Regional 
P. I. para la ejecución de actividades externas con contraprestación financiera</t>
  </si>
  <si>
    <t>Cantidad de estudiantes en MAS</t>
  </si>
  <si>
    <t>Impulsar procesos de innovación y transformación curricular bajo un enfoque humanista y pedagógico actualizado, pertinente y flexible que promueva la evaluación, el diseño y la actualización de la oferta docente que incida en la transformación social y la empleabilidad de las personas graduadas</t>
  </si>
  <si>
    <t>Innovación y transformación de las carreras de grado y posgrado</t>
  </si>
  <si>
    <t>2.3.1. Consolidar un subsistema institucional de aseguramiento de la calidad de la oferta docente que garantice su evaluación permanente con criterios e indicadores definidos</t>
  </si>
  <si>
    <t>P. Institucionales E.O. 
P. Calidad 
P. Institucional SMCG 
P. sobre autoevaluación, mejoramiento y acreditación en la UNA</t>
  </si>
  <si>
    <t>Subsistema institucional de aseguramiento de calidad de la oferta docente</t>
  </si>
  <si>
    <t>2.3.2. Implementar una oferta académica innovadora mediante diseños y rediseños de planes de los estudios que consideren criterios de gestión curricular innovadores, enfoque MIT, abordaje Interunidades y la pertinencia del contexto regional, territorial e internacional</t>
  </si>
  <si>
    <t>P. Institucionales E.O. 
P. Calidad 
P.I. para promover la ética en la UNA 
P. Desarrollo Regional 
P. Curriculares 
P. inter, multi y transdisciplianarias 
P.I. Extensión Universitaria 
P.I. Investigación Universitaria 
P. artísticas y culturales de la UNA 
P.I. Niñez y Adolescencia 
P. multi, inter y transdisciplinarias 
P. para la incorporación de TIC en los procesos académicos</t>
  </si>
  <si>
    <t>Planes de estudio diseñados y rediseñados</t>
  </si>
  <si>
    <t>2.3.3. Fortalecer la oferta de educación permanente articulada al pregrado, grado y posgrado que considere la certificación de competencias bajo estándares y la formación técnica en correspondencia con los marcos de cualificación nacionales e internacionales</t>
  </si>
  <si>
    <t>P. Institucionales E.O. 
P. Calidad 
P. Curriculares 
P. para la incorporación de TIC en los procesos académicos 
P. sobre autoevaluación, mejoramiento y acreditación en la UNA 
P.I. para planes de estudio cofinanciados</t>
  </si>
  <si>
    <t>Cantidad de oferta de educación permanente articulada al pregrado, grado y posgrado</t>
  </si>
  <si>
    <t xml:space="preserve">2.3.4. Diversificar la oferta docente de grados y posgrados orientada a la doble titulación o titulación conjunta con otras universidades nacionales e internacionales </t>
  </si>
  <si>
    <t>P. Institucionales E.O. 
P. de Calidad 
P. Curriculares 
P.I. para la ejecución de acciones externas con contraprestación presupuestaria o financiera 
P.I. para planes de estudio cofinanciados 
P. sobre autoevaluación, mejoramiento y acreditación en la UNA 
P.I. para promover la ética en la UNA</t>
  </si>
  <si>
    <t>Porcentaje de planes de estudio con doble titulación o titulación conjunta</t>
  </si>
  <si>
    <t>2.3.5. Fomentar la ejecución de las modalidades de TFG con enfoque MIT que permitan un abordaje integrador y complejo de las diversas temáticas investigadas</t>
  </si>
  <si>
    <t>P. Institucionales E.O. 
P.I. para promover la ética en la UNA 
P. Desarrollo Regional 
P. Curriculares 
P. para el establecimiento de la Práctica Profesional Supervisada 
P. inter, multi y transdisciplinarias 
P.I. Extensión Universitaria 
P.I. Investigación Universitaria 
P. artísticas y culturales de la UNA 
P.I. Niñez y Adolescencia</t>
  </si>
  <si>
    <t>Porcentaje de Trabajos finales de graduación con enfoque MIT</t>
  </si>
  <si>
    <t>2.3.6. Implementar un modelo pedagógico universitario que responda a las nuevas dinámicas de la mediación en el contexto de una nueva cultura de los aprendizajes orientados a la formación y certificación docente</t>
  </si>
  <si>
    <t>P. Institucionales E.O.</t>
  </si>
  <si>
    <t xml:space="preserve">Modelo pedagógico actualizado </t>
  </si>
  <si>
    <t>2.3.7. Fortalecer las acciones de seguimiento,   acompañamiento,  atención del rezago y la repitencia,  para la permanencia,   logro y graduación en tiempo oportuno de las personas estudiantes</t>
  </si>
  <si>
    <t>P. Institucionales E.O. 
P.I. para promover la ética en la UNA 
P. Curriculares</t>
  </si>
  <si>
    <t>Cantidad de acciones institucionales para disminuir el rezago</t>
  </si>
  <si>
    <t>Impulsar la internacionalización del quehacer sustantivo mediante acciones transversales conducentes al fortalecimiento de alianzas, redes, cooperación, movilidad e intercambio para el fortalecimiento de la vinculación de la Universidad en el contexto global</t>
  </si>
  <si>
    <t xml:space="preserve">Internacionalización  </t>
  </si>
  <si>
    <t>2.4.1. Establecer un nuevo modelo de gestión ágil, oportuno y transversal que facilite la concreción y aprovechamiento de iniciativas de internacionalización en la Universidad Nacional</t>
  </si>
  <si>
    <t>P. Institucionales E.O. 
P. de Calidad 
P. sobre autoevaluación, mejoramiento y acreditación en la UNA 
P.I. para la ejecución de acciones externas con contraprestación presupuestaria o financiera 
P.I. para planes de estudio cofinanciados 
P.I. Extensión Universitaria 
P.I. Investigación Universitaria 
P.I. para promover la ética en la UNA</t>
  </si>
  <si>
    <t xml:space="preserve">Modelo de gestión de internacionalización establecido
</t>
  </si>
  <si>
    <t>2.4.2. Implementar una estrategia institucional orientada a la promoción de la diplomacia científica, cultural y artística que facilite la apertura de espacios para la proyección y la vinculación internacional del quehacer sustantivo de la universidad</t>
  </si>
  <si>
    <t>P. Institucionales E.O. 
P. de Calidad 
P.I. Investigación Universitaria 
P. artísticas y culturales de la UNA 
P.I. para promover la ética en la UNA</t>
  </si>
  <si>
    <t>Estrategia de diplomacia, científica, cultural y artística diseñada</t>
  </si>
  <si>
    <t>2.4.3. Generar acciones de movilidad académica y administrativa con preferencia internacional dirigidas a la formación conducente a título, el desarrollo de iniciativas de investigación conjuntas, pasantías, actualización y capacitación para impactar la acción sustantiva</t>
  </si>
  <si>
    <t>P. Institucionales E.O. 
P. de Calidad 
P. Programa Desarrollo Recursos Humanos 
P. Investigación Universitaria 
P. Extensión Universitaria</t>
  </si>
  <si>
    <t>Total de funcionarios que participan de procesos de movilidad internacional</t>
  </si>
  <si>
    <t>2.4.4. Impulsar acciones de dinamización de los instrumentos y modalidades de cooperación existentes y nuevos conducidas al intercambio y articulación del quehacer sustantivo con otras instituciones de educación superior</t>
  </si>
  <si>
    <t>P. Institucionales E.O. 
P. de Calidad 
P.I. para promover la ética en la UNA</t>
  </si>
  <si>
    <t>Cantidad de iniciativas que faciliten la articulación de la internacionalización entre instancias.</t>
  </si>
  <si>
    <t>2.4.5. Concretar iniciativas de movilidad estudiantil con preferencia internacional orientadas al desarrollo complementario de planes de estudio, experiencias de formación puntuales o realización de prácticas profesionales</t>
  </si>
  <si>
    <t>P. Institucionales E.O. 
P. de Calidad 
P. artísticas y culturales de la UNA 
P.I. para la ejecución de acciones externas con contraprestación presupuestaria o financiera 
P.I. para planes de estudio cofinanciados 
P. sobre autoevaluación, mejoramiento y acreditación en la UNA 
P.I. para promover la ética en la UNA 
P. para el establecimiento de la Práctica Profesional Supervisada 
P. Investigación Universitaria 
P. Extensión Universitaria 
P. Curriculares 
P. sistema de becas estudiantiles de la UNA</t>
  </si>
  <si>
    <t xml:space="preserve">Estudiantes que participan en actividades de movilidad </t>
  </si>
  <si>
    <t xml:space="preserve">Fortalecer el desarrollo de espacios vitales inclusivos y saludables para la formación integral y humanista de las personas estudiantes y el bienestar de la comunidad universitaria durante todo su ciclo de vida institucional, a través de procesos y estrategias con un enfoque de promoción de la salud y desarrollo integral  </t>
  </si>
  <si>
    <t xml:space="preserve">Vida universitaria y formación humanista </t>
  </si>
  <si>
    <t>2.5.1. Garantizar que el modelo de admisión cumpla con las políticas institucionales en este ámbito orientado al acceso a la educación superior pública en condiciones de equidad</t>
  </si>
  <si>
    <t>P. Institucionales E.O. 
P. de Calidad 
P.I. para promover la ética en la UNA 
P. Admisión</t>
  </si>
  <si>
    <t>Modelo de admisión evaluado</t>
  </si>
  <si>
    <t>2.5.2. Desarrollar acciones que permitan la vinculación de las personas estudiantes en su proceso de formación con el ejercicio laboral futuro acorde con su perfil profesional</t>
  </si>
  <si>
    <t>P. Institucionales E.O. 
P. de Calidad 
P.I. para la vinculación entre la UNA y las personas graduadas</t>
  </si>
  <si>
    <t>Acciones de vinculación para estudiantes graduados afines a su formación</t>
  </si>
  <si>
    <t xml:space="preserve">2.5.3. Implementar de manera gradual el Modelo de Vida Estudiantil que permita la atención integral de las personas estudiantes </t>
  </si>
  <si>
    <t>P. Institucionales E.O. 
P. promoción de la salud 
P. Admisión 
P. sistema de becas estudiantiles de la UNA</t>
  </si>
  <si>
    <t xml:space="preserve">Modelo de vida estudiantil integral </t>
  </si>
  <si>
    <t>2.5.4. Optimizar los servicios para la atención de la población estudiantil mediante el trabajo colaborativo e interdisciplinario</t>
  </si>
  <si>
    <t>P. Institucionales E.O. 
P.I. para promover la ética en la UNA 
P. promoción de la salud</t>
  </si>
  <si>
    <t xml:space="preserve">Porcentaje de instancias que generan trabajo articulado para la  optimización de los recursos </t>
  </si>
  <si>
    <t>2.5.5. Asegurar la sostenibilidad del fondo de becas estudiantil acorde con el modelo de admisión institucional que permita una cobertura equitativa</t>
  </si>
  <si>
    <t>P. Institucionales E.O. 
P. sistema de becas estudiantiles de la UNA 
P. Admisión</t>
  </si>
  <si>
    <t xml:space="preserve">Fondo de becas fortalecido </t>
  </si>
  <si>
    <t>2.5.6. Impulsar acciones para la mejora de espacios vitales inclusivos y saludables para la comunidad universitaria en coordinación con instancias institucionales</t>
  </si>
  <si>
    <t>P. Institucionales E.O. 
P.I. para la promoción de la Salud de la UNA 
P. del Programa Desarrollo de Recursos Humano 
P.I. para promover la ética en la UNA 
P. contra el hostigamiento sexual en la UNA 
P. para la igualdad y equidad de género en la UNA</t>
  </si>
  <si>
    <t>Cantidad de acciones realizar para la mejora espacios vitales inclusivos</t>
  </si>
  <si>
    <t xml:space="preserve">2.5.7. Promover espacios de participación estudiantil para la discusión del quehacer universitario y la realidad social </t>
  </si>
  <si>
    <t>P. Institucionales E.O. 
P. Curriculares 
P. Investigación universitaria 
P. Extensión Universitaria</t>
  </si>
  <si>
    <t>Espacios de participación estudiantil en temas de realidad nacional</t>
  </si>
  <si>
    <t>Articular las estrategias y acciones de acompañamiento a la población estudiantil que realizan las instancias universitarias para el fortalecimiento de su formación personal y académica.</t>
  </si>
  <si>
    <t xml:space="preserve">Estrategias curriculares y co-curriculares para la formación universitaria </t>
  </si>
  <si>
    <t>2.6.1. Incorporar en los planes de estudios prácticas de compromiso social universitario</t>
  </si>
  <si>
    <t>P. Institucionales E.O. 
P. Curriculares 
P. para la incorporación de la Práctica Profesional Supervisada.</t>
  </si>
  <si>
    <t xml:space="preserve">Cantidad de planes de estudio con PSCU-UNA </t>
  </si>
  <si>
    <t>2.6.2. Vincular la formación del estudiantado con la realidad laboral, el sector social, productivo, cultural y artístico mediante acciones de acompañamiento y seguimiento a las personas estudiantes</t>
  </si>
  <si>
    <t>P. Institucionales E.O. 
P. Curriculares 
P. sobre autoevaluación, mejoramiento y acreditación en la UNA 
P.I. para la vinculación entre la UNA y las personas graduadas 
P. Investigación Universitaria 
P. Extensión Universitaria</t>
  </si>
  <si>
    <t>Cantidad de acciones de acompañamiento y seguimiento a las personas graduadas</t>
  </si>
  <si>
    <t>Fiscalía_de_Hostigamiento_Sexual</t>
  </si>
  <si>
    <t>2.6.3. Impulsar actividades co-curriculares que contribuyan a la formación y al bienestar integral del estudiantado y a su perfil de egreso</t>
  </si>
  <si>
    <t>P. Institucionales E.O. 
P. Curriculares 
P. sobre autoevaluación, mejoramiento y acreditación en la UNA 
P. Promoción de la salud 
P.I. para la vinculación entre la UNA y las personas graduadas</t>
  </si>
  <si>
    <t>Total de acciones de proyectos cocurriculares</t>
  </si>
  <si>
    <t>Consolidar una enérgica vinculación, articulación y cooperación de la acción sustantiva en coordinación con los diferentes sectores sociales, culturales, artísticos, productivos, académicos y la institucionalidad pública con pertinencia regional y territorial</t>
  </si>
  <si>
    <t>Posicionar la UNA como referente en las regiones y territorios mediante el fortalecimiento de las Sedes y Sección Regional y las acciones de colaboración y articulación entre facultades, Centros, universidades y otras instituciones para promover el desarrollo humano sostenible e incidir en el bienestar integral de las comunidades en todo el país</t>
  </si>
  <si>
    <t>Consolidación del desarrollo regional, de Sedes y Sección Regional</t>
  </si>
  <si>
    <t xml:space="preserve">3.1.1. Fortalecer la asignación de recursos en las Sedes y Sección Regional para el cumplimiento del quehacer sustantivo </t>
  </si>
  <si>
    <t>P. Institucionales E.O. 
P.I. Desarrollo regional</t>
  </si>
  <si>
    <t>Monto total de asignación de recursos a las sedes y Sección</t>
  </si>
  <si>
    <t xml:space="preserve">3.1.2. Desarrollar planes de estudio intrauniversitarias e interuniversitarias que amplíen la cobertura y el acceso a la Educación Superior Estatal en las distintas regiones, territorios y comunidades  </t>
  </si>
  <si>
    <t>P. Institucionales E.O. 
P.I. Desarrollo regional. 
P. inter, multi y transdisciplinarias 
P. Curriculares</t>
  </si>
  <si>
    <t>Cantidad de acciones intra e inter interinstitucionael para el desarrollo regional</t>
  </si>
  <si>
    <t>Instituto_de_Estudios_del_Trabajo</t>
  </si>
  <si>
    <t>3.1.3. Generar alianzas académicas  intrauniversitarias e interuniversitarias que permitan el desarrollo de iniciativas de investigación y extensión conjuntas en las regiones, territorios y comunidades</t>
  </si>
  <si>
    <t>P. Institucionales E.O. 
P.I. Desarrollo regional. 
P. inter, multi y transdisciplinarias 
P. Curriculares 
P. Extensión Universitaria 
P. Investigación Universitaria</t>
  </si>
  <si>
    <t>Cantidad de iniciativas vinculadas locales y/o regionales que atienden las necesidades de la región</t>
  </si>
  <si>
    <t>3.1.4. Desarrollar alianzas universitarias con participación interinstitucional pública y con otras organizaciones de la sociedad civil en los ámbitos regionales, territoriales y locales</t>
  </si>
  <si>
    <t>P. Institucionales E.O. 
P.I. Desarrollo regional. 
P. inter, multi y transdisciplinarias 
P. Curriculares 
P. Extensión Universitaria 
P. Investigación Universitaria 
P. I. para la ejecución de actividades externas con contraprestación financiera</t>
  </si>
  <si>
    <t>Cantidad de acciones sustantivas conjuntas para promover el desarrollo regional</t>
  </si>
  <si>
    <t>3.1.5. Fortalecer las acciones propuestas en el observatorio regional institucional</t>
  </si>
  <si>
    <t>P. Institucionales E.O. 
P.I. Desarrollo regional.</t>
  </si>
  <si>
    <t>Espacios de socialización a nivel del observatorio regional</t>
  </si>
  <si>
    <t>3.1.6. Promover el fortalecimiento del quehacer sustantivo de las sedes y sección regional que responda a la perspectiva de desarrollo integral de los territorios, regiones y comunidades</t>
  </si>
  <si>
    <t>Propuestas de desarrollo integral de los territorios, regiones y comunidades</t>
  </si>
  <si>
    <t xml:space="preserve">3.1.7. Promover espacios de participación estudiantil para la discusión del quehacer universitario y la realidad social en territorios y comunidades </t>
  </si>
  <si>
    <t>Cantidad de espacios de participación estudiantil para el desarrollo regional</t>
  </si>
  <si>
    <t xml:space="preserve">Fortalecer una cultura institucional de comunicación que proyecte el quehacer institucional para el reconocimiento social del valor público de la Universidad Nacional </t>
  </si>
  <si>
    <t xml:space="preserve">Comunicación con proyección y reconocimiento social  </t>
  </si>
  <si>
    <t xml:space="preserve">3.2.1. Implementar acciones de comunicación que permitan proyectar el quehacer institucional con incidencia en la opinión pública  </t>
  </si>
  <si>
    <t>P. Institucionales E.O. 
P. de Calidad 
P. Institucional SMCG 
P.I. Sistema de comunicación de la UNA 
P.I. para promover la ética en la UNA 
P. Extensión Universitaria 
P. Investigación Universitaria 
P. para la protección y fomento de la propiedad intelectual generada en la UNA 
P. para la conservación del patrimonio académico institucional</t>
  </si>
  <si>
    <t>Cantidad de acciones de comunicación articuladas para divulgar el quehacer institucional</t>
  </si>
  <si>
    <t>3.2.2. Impulsar acciones de ciencia abierta y de gestión de datos que otorgue valor público al quehacer académico</t>
  </si>
  <si>
    <t>P. Institucionales E.O. 
P. de Calidad 
P. Institucional SMCG 
P. para la incorporación de las tecnologías de información y la comunicación en los procesos académicos de la UNA 
P.I. Sistema de Comunicación de la UNA 
P.I. Investigación universitaria 
P.I. Extensión Universitaria 
P. de conservación del patrimonio académico institucional</t>
  </si>
  <si>
    <t>Cantidad de acciones de ciencia abierta</t>
  </si>
  <si>
    <t>Junta_de_Becas</t>
  </si>
  <si>
    <t>3.2.3. Proponer iniciativas de comunicación de del quehacer institucional con enfoque regional que potencien la diversidad epistemológica, el diálogo de saberes y la creación simbólica, cultural y artística</t>
  </si>
  <si>
    <t>P. Institucionales E.O. 
P. de Calidad 
P.I. Sistema de Comunicación de la UNA 
P.I. Desarrollo regional 
P.I. Investigación universitaria 
P.I. Extensión Universitaria 
P. Artísticas y culturales de la UNA</t>
  </si>
  <si>
    <t>Cantidad de acciones de comunicación para compartir conocimientos distintos a los académicos</t>
  </si>
  <si>
    <t>Junta_de_Relaciones_Laborales</t>
  </si>
  <si>
    <t>3.2.4. Desarrollar formas innovadoras de comunicación del quehacer de la investigación y extensión universitaria</t>
  </si>
  <si>
    <t>P. Institucionales E.O. 
P. de Calidad 
P.I. Sistema de Comunicación de la UNA 
P. para la incorporación de las tecnologías de información y la comunicación en los procesos académicos de la UNA 
P. Investigación Universitaria 
P.I. Extensión Universitaria</t>
  </si>
  <si>
    <t>Acciones de la acción sustantiva comunicadas al exterior</t>
  </si>
  <si>
    <t>Fortalecer las iniciativas académicas orientadas a la innovación y transferencia del conocimiento que potencie la vinculación de la acción sustantiva para la creación de valor en los diversos sectores y la sociedad</t>
  </si>
  <si>
    <t xml:space="preserve">Creación de conocimiento y vínculo externo </t>
  </si>
  <si>
    <t>3.3.1. Generar capacidades institucionales para el desarrollo de proyectos que promuevan la gestión de conocimientos científicos y la creación simbólica, cultural y artística transferibles a la sociedad</t>
  </si>
  <si>
    <t>P. Institucionales E.O. 
P. de Calidad 
P. Programa Desarrollo Recursos Humanos 
P. Curriculares 
P.I. Investigación universitaria 
P.I. Extensión Universitaria 
P. Artísticas y culturales de la UNA 
P.I. para promover la ética en la UNA 
P. para la conservación del patrimonio académico institucional 
P. para la protección y el fomento de la propiedad intelectual generada en la UNA</t>
  </si>
  <si>
    <t>Iniciativas de educación permanente con emprendimiento</t>
  </si>
  <si>
    <t>3.3.2. Impulsar grupos de trabajo académico que generen iniciativas con potencial innovador para la transferencia de bienes y servicios a los diferentes sectores de la sociedad</t>
  </si>
  <si>
    <t>P. Institucionales E.O. 
P. de Calidad 
P.I. para la ejecución de acciones externas con contraprestación presupuestaria o financiera 
P.I. Desarrollo regional 
P.I. Investigación universitaria 
P.I. Extensión Universitaria 
P.I. para promover la ética en la UNA</t>
  </si>
  <si>
    <t>Cursos de educación permanente/Población beneficiada</t>
  </si>
  <si>
    <t>3.3.3. Generar iniciativas de transferencia y vinculación con la participación de instituciones públicas, sector productivo, independiente, organizaciones privadas y otros sectores de la sociedad</t>
  </si>
  <si>
    <t>Iniciativas de transferencia y vinculación con sectores de la sociedad</t>
  </si>
  <si>
    <t>3.3.4. Gestionar conocimientos científicos, creación simbólica, cultural y artística, así como productos y servicios con potencial innovador mediante esquemas de propiedad intelectual para su transferencia y vínculo social</t>
  </si>
  <si>
    <t>P. Institucionales E.O. 
P. de Calidad 
P.I. para la ejecución de acciones externas con contraprestación presupuestaria o financiera 
P.I. Desarrollo regional 
P.I. Investigación universitaria 
P.I. Extensión Universitaria 
P. Artísticas y Culturales de la UNA 
P.I. para promover la ética en la UNA 
P. para la incorporación de las TIC en los procesos académicos</t>
  </si>
  <si>
    <t>Cantidad de acciones de propiedad intelectual</t>
  </si>
  <si>
    <t>3.3.5. Generar competencias en el personal académico que permitan la creación de productos y servicios científicos, culturales y artísticos que sean protegidos con esquemas de propiedad intelectual para su transferencia y vinculo social</t>
  </si>
  <si>
    <t>P. Institucionales E.O. 
P. de Calidad 
P.I. para la ejecución de acciones externas con contraprestación presupuestaria o financiera 
P. Programa Desarrollo Recursos Humanos 
P.I. para promover la ética en la UNA 
P. para la conservación del patrimonio académico institucional 
P. para la protección y el fomento de la propiedad intelectual generada en la UNA</t>
  </si>
  <si>
    <t>Funcionarios con competencias en esquema de propiedad intelectual para la transferencia de sectores sociales</t>
  </si>
  <si>
    <t>Posgrado_de_Ciencias_Sociales</t>
  </si>
  <si>
    <t>3.3.6. Generar acciones que apoyen a las personas estudiantes en el desarrollo de iniciativas con potencial innovador, que fortalecen sus capacidades emprendedoras</t>
  </si>
  <si>
    <t>P. Institucionales E.O. 
P. de Calidad 
P.I. para la ejecución de acciones externas con contraprestación presupuestaria o financiera 
P.I. para promover la ética en la UNA</t>
  </si>
  <si>
    <t>Cantidad de acciones que apoyen al estudiantado en las capacidades emprendedoras</t>
  </si>
  <si>
    <t>Posgrado_en_Ciencias_Veterinarias_Tropicales</t>
  </si>
  <si>
    <t>Garantizar que el quehacer sustantivo incida en la toma de decisiones políticas en los diversos sectores y territorios para el aumento del valor público y la legitimidad social de la universidad pública costarricense</t>
  </si>
  <si>
    <t xml:space="preserve">Incidencia de la acción sustantiva en la política pública y otras formas de toma de decisiones </t>
  </si>
  <si>
    <t>3.4.1. Desarrollar una agenda universitaria, basada en evidencia y en el conocimiento que incida en la formulación e implementación de política pública</t>
  </si>
  <si>
    <t>Agendas conjuntas con instancias</t>
  </si>
  <si>
    <t>3.4.2. Desarrollar acciones que promuevan la incorporación de las personas integrantes de la comunidad universitaria en la gestión política y en diferentes espacios de participación ciudadana nacional e internacional</t>
  </si>
  <si>
    <t>Acciones de gestión y representación política; formación de comisiones país</t>
  </si>
  <si>
    <t>3.4.3. Impulsar iniciativas académicas que promuevan la incidencia del quehacer Universitario en la política pública y otras formas de toma de decisiones con participación inter y multi sectorial</t>
  </si>
  <si>
    <t>P. Institucionales E.O. 
P. de Calidad 
P.I. para promover la ética en la UNA 
P. Investigación Universitaria 
P. Extensión Universitaria 
P.I. para la ejecución de acciones externas con contraprestación presupuestaria o financiera</t>
  </si>
  <si>
    <t>Iniciativas en que la Universidad incida</t>
  </si>
  <si>
    <t>Proyecto_Productivo_Finca_Santa_Lucia</t>
  </si>
  <si>
    <t>Sistema_de_Estudios_de_Postgrado</t>
  </si>
  <si>
    <t>Tribunal_Electoral_Universitario</t>
  </si>
  <si>
    <t>Tribunal_Universitario_de_Apelaciones</t>
  </si>
  <si>
    <t>Unidad_Coordinadora_de_Proyecto_Institucional</t>
  </si>
  <si>
    <t>Vicerrectoría_de_Extensión</t>
  </si>
  <si>
    <t>Vicerrectoría_de_Investigación</t>
  </si>
  <si>
    <t>Unidad_Ejecutora:</t>
  </si>
  <si>
    <t>Prioridad estratégica Institucional</t>
  </si>
  <si>
    <t>Objetivo Estratégico de mediano Plazo</t>
  </si>
  <si>
    <t xml:space="preserve">Meta Estratégica Institucional  </t>
  </si>
  <si>
    <t>Políticas Institucionales</t>
  </si>
  <si>
    <t xml:space="preserve">Indicador </t>
  </si>
  <si>
    <t>Acciones estratégicas</t>
  </si>
  <si>
    <t>Instancias que participan</t>
  </si>
  <si>
    <t>Aporte estrategico (producto, servicio)</t>
  </si>
  <si>
    <t xml:space="preserve">Cuantificación aporte por instancia </t>
  </si>
  <si>
    <t>Línea base</t>
  </si>
  <si>
    <t>Jornada</t>
  </si>
  <si>
    <t xml:space="preserve">Plazo </t>
  </si>
  <si>
    <t>Aporte por año</t>
  </si>
  <si>
    <t>Sumatoria</t>
  </si>
  <si>
    <t xml:space="preserve">Promover el bienestar y salud integral de las personas trabajadoras </t>
  </si>
  <si>
    <t>N/A</t>
  </si>
  <si>
    <t>Plan de actividades grupales, de autocuidado y cuidado mutuo</t>
  </si>
  <si>
    <t>2023 2024 2025 2026 2027</t>
  </si>
  <si>
    <t xml:space="preserve">Funcionarios incorporados en el modelo mixto de trabajo con derecho a la desconexión </t>
  </si>
  <si>
    <t>Diagnóstico aspectos motivacionales del personal administrativo.</t>
  </si>
  <si>
    <t>2023 2024</t>
  </si>
  <si>
    <t>Jornada de sensibilización en materia de igualdad y equidad</t>
  </si>
  <si>
    <t>Jornada sobre bienestar y salud integral</t>
  </si>
  <si>
    <t>Acciones de sensibilización en temas de modalidad mixta de trabajo.</t>
  </si>
  <si>
    <t>Plan para el manejo de ambientes saludables</t>
  </si>
  <si>
    <t>Promover planes de fortalecimiento para los sectores académico y administrativo</t>
  </si>
  <si>
    <t>Plan de fortalecimiento del sector académico.</t>
  </si>
  <si>
    <t xml:space="preserve">Plan de Fortalecimiento y Estabilidad Laboral del sector académico </t>
  </si>
  <si>
    <t>Plan de Fortalecimiento</t>
  </si>
  <si>
    <t>Plan de fortalecimiento académico</t>
  </si>
  <si>
    <t>Plan de Acciones para fortalecer el sector Académico y Administrativo</t>
  </si>
  <si>
    <t xml:space="preserve">Plan de 
fortalecimiento y 
estabilidad laboral para el sector académico </t>
  </si>
  <si>
    <t xml:space="preserve">Plan de fortalecimiento y estabilidad laboral para el sector académico </t>
  </si>
  <si>
    <t>Plan de Fortalecimiento y Estabilidad Laboral para el Sector Académico y Administrativo</t>
  </si>
  <si>
    <t>Objetivo Estratégico de Mediano Plazo</t>
  </si>
  <si>
    <t>Aplicar estrategias que faciliten una cultura universitaria libre de todo tipo de discriminación</t>
  </si>
  <si>
    <r>
      <rPr>
        <sz val="10"/>
        <color theme="1"/>
        <rFont val="Arial"/>
      </rPr>
      <t>Acciones</t>
    </r>
    <r>
      <rPr>
        <sz val="10"/>
        <color rgb="FF4472C4"/>
        <rFont val="Arial"/>
      </rPr>
      <t xml:space="preserve"> </t>
    </r>
    <r>
      <rPr>
        <sz val="10"/>
        <color theme="1"/>
        <rFont val="Arial"/>
      </rPr>
      <t>con personal académico, administrativo y estudiantes</t>
    </r>
  </si>
  <si>
    <t>Programas de cursos con contenido de equidad de género, transversalización de la diversidad en los distintos ámbitos</t>
  </si>
  <si>
    <t>Plan de Sensibilización para fomentar una Escuela con una cultura libre de todo tipo de discriminación</t>
  </si>
  <si>
    <t>10hrs</t>
  </si>
  <si>
    <t>Acciones de sensibilización sobre temas de hostigamiento sexual, equidad de genero, y discriminación por orientación sexual, identidad de género, pertencia étnica, u otros, para el sector académico, estudiantil y administrativo</t>
  </si>
  <si>
    <t xml:space="preserve">Plan de capacitación en temas de una cultura universitaria libre de todo tipo de discriminación </t>
  </si>
  <si>
    <t xml:space="preserve">Estrategias pedagógicas para promover una cultura libre de discriminación en los cursos universitarios según áreas de conocimiento para ambas carreras </t>
  </si>
  <si>
    <t>Campaña de sensibilización en temas de equidad e igualdad de género.</t>
  </si>
  <si>
    <t xml:space="preserve">Acciones para articular con las unidades académicas y Decanato campañas y capacitación en el tema </t>
  </si>
  <si>
    <t>Jornada de sensibilización para la exclusión de todo tipo de discriminación</t>
  </si>
  <si>
    <t>Cursos optativos que desarrollen estas temáticas</t>
  </si>
  <si>
    <t>Cursos al año sobre diversidades:  género, orientación sexual, pertenencia étnica, clase social</t>
  </si>
  <si>
    <t>Programas de cursos modificados</t>
  </si>
  <si>
    <t>2024 2025 2026</t>
  </si>
  <si>
    <r>
      <rPr>
        <sz val="10"/>
        <color theme="1"/>
        <rFont val="Arial"/>
      </rPr>
      <t>Eje tematico</t>
    </r>
    <r>
      <rPr>
        <sz val="10"/>
        <color rgb="FF4472C4"/>
        <rFont val="Arial"/>
      </rPr>
      <t xml:space="preserve"> </t>
    </r>
    <r>
      <rPr>
        <sz val="10"/>
        <color theme="1"/>
        <rFont val="Arial"/>
      </rPr>
      <t>para los trabajos finales de graduación de la Licenciatura en Estudios Sociales y Educación Cívica</t>
    </r>
  </si>
  <si>
    <t>2024 2025</t>
  </si>
  <si>
    <t>Curso de Formación continua"Saberes ancentrales y diálogos intergeneracionales"</t>
  </si>
  <si>
    <t>2025 2026</t>
  </si>
  <si>
    <t>Curso optativo "Genero y Diversidad cultural"</t>
  </si>
  <si>
    <t>Programa el museo dialoga</t>
  </si>
  <si>
    <t>Plan de sensibilización de la unidad académica</t>
  </si>
  <si>
    <t>Implementar gradualmente planes, acciones o estrategias de capacitación para el desarrollo de competencias en el personal académico y administrativo</t>
  </si>
  <si>
    <t>Plan que potencie el derecho a un aprendizaje a lo largo de la vida laboral</t>
  </si>
  <si>
    <t>Plan Actualización Profesional</t>
  </si>
  <si>
    <t>Plan para el fortalecimiento de habilidades blandas y duras en el personal de la Escuela.</t>
  </si>
  <si>
    <t>Plan de fortalecimiento de competencias profesionales, técnicas y humanas de personas docentes y administrativas</t>
  </si>
  <si>
    <r>
      <rPr>
        <sz val="10"/>
        <color theme="1"/>
        <rFont val="Arial"/>
      </rPr>
      <t>Acciones para la creación y fortalecimiento de las competencias y capacidades para el personal académico y administrativo.</t>
    </r>
    <r>
      <rPr>
        <sz val="10"/>
        <color rgb="FF4472C4"/>
        <rFont val="Arial"/>
      </rPr>
      <t xml:space="preserve"> </t>
    </r>
  </si>
  <si>
    <t>Plan de capacitación anual para el personal docente y administrativo para el desarrollo de competencias laborales y competencias digitales</t>
  </si>
  <si>
    <t xml:space="preserve">Pasantía docente </t>
  </si>
  <si>
    <t>2023 2024 2025 2026</t>
  </si>
  <si>
    <t>Plan de capacitación según las necesidades del personal.</t>
  </si>
  <si>
    <t>Plan de apoyo para la adquisición competencias en el personal administrativo.</t>
  </si>
  <si>
    <t>2025 2026 2027</t>
  </si>
  <si>
    <t>Acciones de educación continua y actualización profesional</t>
  </si>
  <si>
    <t>Acciones para conciliar de la vida laboral, educativa, familiar y personal de las personas funcionarias.</t>
  </si>
  <si>
    <t>Plan de formación actualización del personal académico</t>
  </si>
  <si>
    <t>Plan de formación actualización del personal administrativo</t>
  </si>
  <si>
    <t>Acción  que enfaticen en la  promoción integral del talento humano universitario académico y administrativo.</t>
  </si>
  <si>
    <t>Acción que enfaticen en la promoción y desarrollo de competencias en el talento humano universitario académico y administrativo</t>
  </si>
  <si>
    <t>Crear herramientas digitales para el manejo de información sobre de datos de interés</t>
  </si>
  <si>
    <t>Base de datos relacionales</t>
  </si>
  <si>
    <t>Base de datos de material bibliográfico pertinente a las áreas de estudio</t>
  </si>
  <si>
    <t>Herramienta digital para la automatización y registro de procesos administrativos y estudiantiles</t>
  </si>
  <si>
    <t xml:space="preserve">Herramienta para compilar los archivos digitales de los estudiantes postulantes a los posgrados del CINPE </t>
  </si>
  <si>
    <t>Propuesta de actualización de los portales de información sobre datos de interés e integración de analítica de datos para los agentes que consultan</t>
  </si>
  <si>
    <t>Portal EDA.</t>
  </si>
  <si>
    <t>Repositorio</t>
  </si>
  <si>
    <t>Informe rendición cuentas en la página web.</t>
  </si>
  <si>
    <t>Base de datos anonimizada</t>
  </si>
  <si>
    <t>Acción que permita la actualización de cada programa, perfiles profesionales y producción académica en la página Web</t>
  </si>
  <si>
    <r>
      <rPr>
        <sz val="10"/>
        <color theme="1"/>
        <rFont val="Arial"/>
      </rPr>
      <t>Repositorio</t>
    </r>
    <r>
      <rPr>
        <sz val="10"/>
        <color rgb="FF4472C4"/>
        <rFont val="Arial"/>
      </rPr>
      <t xml:space="preserve"> </t>
    </r>
    <r>
      <rPr>
        <sz val="10"/>
        <color theme="1"/>
        <rFont val="Arial"/>
      </rPr>
      <t>de  programas de cursos,   producción académica y de Trabajos Finales de Graduación</t>
    </r>
  </si>
  <si>
    <t>2026 2027</t>
  </si>
  <si>
    <t>Repositorio en la página web de la Escuela de Historia</t>
  </si>
  <si>
    <t>Base de datos de museos nacionales y Centroamericanos</t>
  </si>
  <si>
    <t>Base de datos  de publicaciones del personal académico de la Escuela de Relaciones Internacionales</t>
  </si>
  <si>
    <t>Implementar procesos de acreditación, reacreditación, autoevaluación y certificación de la calidad</t>
  </si>
  <si>
    <t>Plan de mejora para la carrera de grado</t>
  </si>
  <si>
    <t>Autoevaluación de la Maestría</t>
  </si>
  <si>
    <t>Carrera autoevaluada y plan de mejora.</t>
  </si>
  <si>
    <t>Carrera Acreditada</t>
  </si>
  <si>
    <t>2024 2025 2026 2027</t>
  </si>
  <si>
    <t>Plan de Mejora para
 la re-acreditación
 de la carrera de
 Relaciones Internacionales</t>
  </si>
  <si>
    <t>Plan de Mejora para
 la re-acreditación
 de la carrera de
 CNI</t>
  </si>
  <si>
    <t>Proceso de autoevaluación con mirás a la acreditación por tercera vez de la carrera del Bachillerato y Licenciatura en Planificación Económica y Social.</t>
  </si>
  <si>
    <t>Plan de mejoramiento continuo de la carrera: Bachillerato y Licenciatura en Planificación Económica y Social</t>
  </si>
  <si>
    <t>Procesos de Autoevaluación con miras a reacreditación de las 3 Maestrías del CINPE</t>
  </si>
  <si>
    <t>Proceso de Mejoramiento Continuo para Acreditación de la carrera Licenciatura en Administración de Oficinas</t>
  </si>
  <si>
    <t>Proceso de Mejora continua para la Reacreditación de la carrera Licenciatura en Educación Comercial</t>
  </si>
  <si>
    <t>Reacreditación</t>
  </si>
  <si>
    <t>2023 2024 2025 2027</t>
  </si>
  <si>
    <t>Acreditación de la Licenciatura en la Enseñanza de los Estudios Sociales y Educación Cívica</t>
  </si>
  <si>
    <t>Reacreditación del Bachillerato en la Enseñanza de los Estudios Sociales y Educación Cívica</t>
  </si>
  <si>
    <t>Implementar acciones, programas o propuestas de certificación y formación de competencias dirigido a comunidades y sectores productivos
"</t>
  </si>
  <si>
    <t>Propuesta de diseño de esquemas de certificación, así como los estándares de cualificación de competencias técnico-profesionales en las áreas de secretariado y afines de acuerdo con el Marco Nacional de Cualificaciones</t>
  </si>
  <si>
    <t>Programa de Formación Técnica Profesional dentro del Marco Nacional de Cualificaciones</t>
  </si>
  <si>
    <t>Programa de Formación Dirigido a Comunidades</t>
  </si>
  <si>
    <t>Programa de Formación Dirigido a Sectores Productivos</t>
  </si>
  <si>
    <t xml:space="preserve">Acción dirigida a las comunidades, sectores productivos, estudiantes egresados. </t>
  </si>
  <si>
    <t>Programa de Formación Técnica</t>
  </si>
  <si>
    <t>Programa de Capacitación de personal en esquemas de certificación de competencias y de instancias de investigación social</t>
  </si>
  <si>
    <t>Programa de Certificación de competencias en gestión cultural</t>
  </si>
  <si>
    <t>Programa de formación continua y educación permanente</t>
  </si>
  <si>
    <t>Establecer acciones dirigidas a la mejora de las buenas prácticas en cultura ambiental</t>
  </si>
  <si>
    <t>Plan de acciones para mejorar la cultura ambiental</t>
  </si>
  <si>
    <t>Participación en la comisión ambiental de la FCS</t>
  </si>
  <si>
    <t>Participación en la comisión ambiental de Campus</t>
  </si>
  <si>
    <t>Proyecto de Sensibilización de buenas prácticas ambientales</t>
  </si>
  <si>
    <t xml:space="preserve">Asesoría a la comisión ambiental de la FCS </t>
  </si>
  <si>
    <t>Comisión ambiental de la Facultad.</t>
  </si>
  <si>
    <t>Plan de gestión de residuos</t>
  </si>
  <si>
    <t>Asesoría en la Comisión de la Facultad en materia ambiental</t>
  </si>
  <si>
    <t xml:space="preserve">Ejecutar acciones de mejora para la asignación de recursos </t>
  </si>
  <si>
    <t>Plan para mejorar la distribución de los recursos laborales, privilegiando la docencia, pero sin desatender las otras áreas sustantivas</t>
  </si>
  <si>
    <t>Plan de distribución de jornadas laborales y de operación; distribuidas entre extesión, investigación y docencia.</t>
  </si>
  <si>
    <t>Proceso de planificación para minimizar el fraccionamiento de las jornadas</t>
  </si>
  <si>
    <t>Plan de adquisición de bienes y servicios</t>
  </si>
  <si>
    <t>Plan de distribución de las jornadas en docencia, investigación, extensión y administrativas</t>
  </si>
  <si>
    <r>
      <rPr>
        <sz val="10"/>
        <color theme="1"/>
        <rFont val="Arial"/>
      </rPr>
      <t xml:space="preserve">Plan de  de </t>
    </r>
    <r>
      <rPr>
        <sz val="10"/>
        <color rgb="FF1E1E1E"/>
        <rFont val="Arial"/>
      </rPr>
      <t>gastos y adquisiciones de la unidad ejecutora</t>
    </r>
    <r>
      <rPr>
        <sz val="10"/>
        <color theme="1"/>
        <rFont val="Arial"/>
      </rPr>
      <t>.</t>
    </r>
  </si>
  <si>
    <t>Plan de necesidades de infraestructura y equipo de la Unidad</t>
  </si>
  <si>
    <t>Plan de distribución de los presupuestos: Operación, Inversión y Laboral</t>
  </si>
  <si>
    <t xml:space="preserve"> Plan de distribución de los presupuestos de operación</t>
  </si>
  <si>
    <t xml:space="preserve"> Plan de distribución de los presupuestos de inversión.</t>
  </si>
  <si>
    <r>
      <rPr>
        <sz val="10"/>
        <color rgb="FF4472C4"/>
        <rFont val="Arial"/>
      </rPr>
      <t xml:space="preserve"> </t>
    </r>
    <r>
      <rPr>
        <sz val="10"/>
        <color theme="1"/>
        <rFont val="Arial"/>
      </rPr>
      <t>Plan de distribución de los presupuestos laboral.</t>
    </r>
  </si>
  <si>
    <t xml:space="preserve">Plan con dos revisiones anuales de los recursos presupuestarios desde una lógica de planificación y uso eficiente </t>
  </si>
  <si>
    <t>Estrategia para la distribución de las jornadas en docencia, investigación, extensión y gestión académica</t>
  </si>
  <si>
    <t xml:space="preserve">
Impulsar una cultura universitaria de  buenas prácticas en la  gestión de los recursos disponibles 
</t>
  </si>
  <si>
    <t xml:space="preserve">Lineamiento para el uso y responsabilidad de equipos y mobiliario </t>
  </si>
  <si>
    <t xml:space="preserve">Acciones de buenas prácticas para la gestion de recursos institucionales </t>
  </si>
  <si>
    <t xml:space="preserve">Plan de buenas prácticas ambientales y financieras. </t>
  </si>
  <si>
    <t>Plan de gestión en buenas prácticas para la gestión de residuos</t>
  </si>
  <si>
    <t>Acciones para incentivar la participación en redes colaborativas nacionales e internacionales y la vinculación de investigadores internacionales asociados a las MAS</t>
  </si>
  <si>
    <t>Plan de distribución 
de recursos 
operativos y de inversión con  
inventarios actualizados y  sustitución de 
equipos obsoletos</t>
  </si>
  <si>
    <t>Acción que  implemente las prácticas responsables en la administración de fondos públicos</t>
  </si>
  <si>
    <t>Plan de mantenimientpo de equipos y activos</t>
  </si>
  <si>
    <t>Promover iniciativas conducentes a la generación de recursos propios</t>
  </si>
  <si>
    <t>Actividades de VER</t>
  </si>
  <si>
    <t>Plataforma de venta de servicios</t>
  </si>
  <si>
    <t>Participación en fondos concursables</t>
  </si>
  <si>
    <t>Promociones de posgrados cofinanciados abiertos</t>
  </si>
  <si>
    <t>Cursos de educación permanente</t>
  </si>
  <si>
    <t>Acciones de vínculo externo y transferencia de conocimiento (asesorías o investigaciones)</t>
  </si>
  <si>
    <t xml:space="preserve">Alianzas que facilitan la transferencia de conocimiento y el vinculo externo </t>
  </si>
  <si>
    <t>Convenio Internacional</t>
  </si>
  <si>
    <t>Ejecución de cursos de Educacion permanente</t>
  </si>
  <si>
    <t xml:space="preserve"> proyectos de investigación contratada</t>
  </si>
  <si>
    <t>Programa de Educación Continua</t>
  </si>
  <si>
    <r>
      <rPr>
        <sz val="10"/>
        <color theme="1"/>
        <rFont val="Arial"/>
      </rPr>
      <t>C</t>
    </r>
    <r>
      <rPr>
        <sz val="10"/>
        <color theme="1"/>
        <rFont val="Arial"/>
      </rPr>
      <t>onvenio de cooperación con universidades o empresas o instituciones</t>
    </r>
  </si>
  <si>
    <t xml:space="preserve">Convenio de cooperación </t>
  </si>
  <si>
    <t>Acciones que promuevan la educación permanente.</t>
  </si>
  <si>
    <t>2024 2024 2025 2026 2027</t>
  </si>
  <si>
    <t>Asesorías externas</t>
  </si>
  <si>
    <t>2025 2024 2025 2026 2027</t>
  </si>
  <si>
    <t>Estrategia que fortalezca el posgrado de la EDA.</t>
  </si>
  <si>
    <t>2026 2024 2025 2026 2027</t>
  </si>
  <si>
    <t>Estrategia orientada a la participación en fondos concursables.</t>
  </si>
  <si>
    <t>2027 2024 2025 2026 2027</t>
  </si>
  <si>
    <t>Unidad de consultorías</t>
  </si>
  <si>
    <t>Participación en fondos concursables externos</t>
  </si>
  <si>
    <t>Convenios de cooperación</t>
  </si>
  <si>
    <t xml:space="preserve">Propuesta conducente a la generación de recursos externos, asociada a cursos de capacitación, asesorías y la participación en licitaciones; siendo consecuentes con los principios y valores fundamentales de la Universidad.  </t>
  </si>
  <si>
    <t>Programa de Museo de Cultura Popular (VER)</t>
  </si>
  <si>
    <t>Apertura de promociones de la Maestría en Historia Aplicada</t>
  </si>
  <si>
    <t>Implementar acciones para el diagnóstico de las necesidades en cuanto a adquisición, renovación, mantenimiento de equipo, tecnológico y especializado</t>
  </si>
  <si>
    <t>Diagnóstiico de necesidades  y gestión para la adquisición, renovación y mantenimiento de equipo tecnológico</t>
  </si>
  <si>
    <t>Diagnóstico de necesidades de inversión y mantenimiento de equipos científico, tecnológico y especializado</t>
  </si>
  <si>
    <t xml:space="preserve">Diagnóstico de las necesidades científico-tecnológicos </t>
  </si>
  <si>
    <t>Plan de mantenimiento y renovación del equipo tecnológico.</t>
  </si>
  <si>
    <t xml:space="preserve">Plan de renovación de equipo tecnológico necesario </t>
  </si>
  <si>
    <t xml:space="preserve">Plan de mantenimiento del equipo científico, tecnológico y especializado </t>
  </si>
  <si>
    <t>Diagnóstico de necesidades y mantenimiento tecnológico de equipos para el accionar académico y administrativo</t>
  </si>
  <si>
    <t xml:space="preserve">
Promover acciones que permita el uso compartido de los recursos de la facultad</t>
  </si>
  <si>
    <t>Lineamientos internos para el uso compartido de vehiculos y equipos</t>
  </si>
  <si>
    <t>2023-2024</t>
  </si>
  <si>
    <r>
      <rPr>
        <sz val="10"/>
        <color rgb="FF1E1E1E"/>
        <rFont val="Arial"/>
      </rPr>
      <t>Actividades</t>
    </r>
    <r>
      <rPr>
        <sz val="10"/>
        <color theme="1"/>
        <rFont val="Arial"/>
      </rPr>
      <t xml:space="preserve"> académicas con uso compartido de recursos institucionales</t>
    </r>
  </si>
  <si>
    <t xml:space="preserve">MAS interunidades </t>
  </si>
  <si>
    <r>
      <rPr>
        <sz val="10"/>
        <color theme="1"/>
        <rFont val="Arial"/>
      </rPr>
      <t xml:space="preserve">Acciones </t>
    </r>
    <r>
      <rPr>
        <sz val="10"/>
        <color theme="1"/>
        <rFont val="Arial"/>
      </rPr>
      <t>de préstamo interfacultad del laboratorio movil</t>
    </r>
  </si>
  <si>
    <t xml:space="preserve">Acciones de uso compartido intra e interinstitucional </t>
  </si>
  <si>
    <t>Acciones para el uso compartido de vehículos</t>
  </si>
  <si>
    <t>0.</t>
  </si>
  <si>
    <t>Promover el uso de los espacios físicos de la Facultad para la promoción de la salud, la recreación, la cultura y el arte.</t>
  </si>
  <si>
    <r>
      <rPr>
        <sz val="10"/>
        <color rgb="FF1E1E1E"/>
        <rFont val="Arial"/>
      </rPr>
      <t>Acciones</t>
    </r>
    <r>
      <rPr>
        <sz val="10"/>
        <color rgb="FF4472C4"/>
        <rFont val="Arial"/>
      </rPr>
      <t xml:space="preserve"> </t>
    </r>
    <r>
      <rPr>
        <sz val="10"/>
        <color theme="1"/>
        <rFont val="Arial"/>
      </rPr>
      <t>artísticas y culturales en el Deck.</t>
    </r>
  </si>
  <si>
    <t>Aciciones dirigidas a la comunidad universitaria que permitan el uso e intervención de los espacios físicos de la Facultad.</t>
  </si>
  <si>
    <t>Implementar acciones de actualización de la estructura tecnológica</t>
  </si>
  <si>
    <t>Lineamientos para el resguardo de la información</t>
  </si>
  <si>
    <t xml:space="preserve">Plan para la actualización permanente de la estructura tecnológica </t>
  </si>
  <si>
    <t>Diagnóstico de necesidades tecnológicas de laboratorios y equipo utilizado en la docencia</t>
  </si>
  <si>
    <t>Diagnóstico de necesidades de infraestructura de tecnología digital en redes, equipos, sistemas y aplicaciones potenciadoras de la innovación.</t>
  </si>
  <si>
    <t>Plan de mantenimiento y renovación del equipo tecnológico</t>
  </si>
  <si>
    <t>Sistema de TFG</t>
  </si>
  <si>
    <t>2023 2024 2025</t>
  </si>
  <si>
    <t>Plan de necesidades tecnológicas</t>
  </si>
  <si>
    <t>Plan de adquisicion de equipo y sofware especializado</t>
  </si>
  <si>
    <t>Diagnóstico de necesidades de software para el accionar académico y administrativo</t>
  </si>
  <si>
    <t>Diagnóstico de las necesidades de la infraestructura tecnológica para el accionar académico y administrativo</t>
  </si>
  <si>
    <t>Fortalecer las capacidades digitales a las personas funcionarias para la innovación tecnológica de los procesos.</t>
  </si>
  <si>
    <t>Plan de capacitación al 100% de los funcionarios en competencias digitales para la hibridación de los servicios</t>
  </si>
  <si>
    <t xml:space="preserve">Acciones encaminadas a fortalecer las capacidades digitales </t>
  </si>
  <si>
    <t xml:space="preserve">Estrategia para el uso de entorno digitales </t>
  </si>
  <si>
    <t>Centro de recursos para la docencia</t>
  </si>
  <si>
    <t>Plan de capacitación del personal para la transformación digital</t>
  </si>
  <si>
    <t>Acción de capacitación orientada a la incorporación de herramientas, uso y manejo de recursos, herramientas y materiales tecnológicos</t>
  </si>
  <si>
    <t>Diseñar la  estrategia de desarrollo y competencias en análisis de datos</t>
  </si>
  <si>
    <t>Estrategia de desarrollo y competencias de análisis de datos</t>
  </si>
  <si>
    <t>Ejecutar acciones dirigidas a elevar las competencias digitales entre las personas estudiantes.</t>
  </si>
  <si>
    <t>Herramientas de análisis avanzado de datos incorporados en el plan de estudios</t>
  </si>
  <si>
    <t>Mapeo de las principales herramientas tecnológicas aplicadas a las áreas de conocimiento para gestionar su adquisición institucional</t>
  </si>
  <si>
    <t>Plan de estudio con contenido tecnológico para  el desarrollo de habilidades y competencias en el sector estudiantil.</t>
  </si>
  <si>
    <t>Acciones que eleven las competencias digitales a nuestros estudiantes</t>
  </si>
  <si>
    <t>Planes de Estudio ejecutados con componente virtual</t>
  </si>
  <si>
    <t xml:space="preserve">Capacitación de ofimáticas y plataformas de estudio </t>
  </si>
  <si>
    <t xml:space="preserve">Desarrollar  iniciativas en las distintas modalidades de acción sustantiva desde el abordaje MIT </t>
  </si>
  <si>
    <t>Modalidades de la acción sustantiva con abordaje MIT</t>
  </si>
  <si>
    <t>Plan de fortalecimiento de PPAA con enfoque MIT</t>
  </si>
  <si>
    <t xml:space="preserve">Programas, proyectos y actividades académicas con enfoque MIT </t>
  </si>
  <si>
    <t>Modalidades de la Acción Sustantiva MAS  con enfoque MIT en investigación y extensión.</t>
  </si>
  <si>
    <t xml:space="preserve">Desarrollo de comunidad epistémica </t>
  </si>
  <si>
    <t>Redes académicas</t>
  </si>
  <si>
    <t xml:space="preserve">Actividad académica Comunidad de Práctica con enfoque MIT </t>
  </si>
  <si>
    <t>Estrategia para el fortalecimiento de proyectos de redes</t>
  </si>
  <si>
    <t>Sistema de investigación</t>
  </si>
  <si>
    <t>MAS con abordaje MIT</t>
  </si>
  <si>
    <t>Estrategia que impulse un programa de investigación</t>
  </si>
  <si>
    <t>Estrategia que permita fortalecer los proyectos</t>
  </si>
  <si>
    <t>Curso optativo interunidades</t>
  </si>
  <si>
    <t>Acciones orientadas al desarrollode MAS con abordaje MIT, con impacto regional</t>
  </si>
  <si>
    <t>Ejecutar acciones dirigidas a crear y fortalecer en los distintos procesos de mediación pedagógico con enfoque MIT</t>
  </si>
  <si>
    <t>Plan de estudios del posgrado con el enfoque MIT, en la mediación pedagogica.</t>
  </si>
  <si>
    <t>Plan de cursos colegiados interunidad</t>
  </si>
  <si>
    <t>Prácticas Profesionales Supervisadas con enfoque MIT</t>
  </si>
  <si>
    <t>Propuesta de Posgrado Interdisciplinario</t>
  </si>
  <si>
    <t>Acciones con enfoque MIT incorporadas en la mediación pedagógica o planes de estudio</t>
  </si>
  <si>
    <t>Evaluación del aporte interdisciplinar de la malla curricular vigente</t>
  </si>
  <si>
    <t>Personas docentes con capacidades para promover accines sustantivas con abordajes MIT</t>
  </si>
  <si>
    <t>TFG y prácticas estudiantiles articuladas con MAS de enfoque MIT.</t>
  </si>
  <si>
    <r>
      <rPr>
        <sz val="10"/>
        <color theme="1"/>
        <rFont val="Arial"/>
      </rPr>
      <t>P</t>
    </r>
    <r>
      <rPr>
        <sz val="10"/>
        <color theme="1"/>
        <rFont val="Arial"/>
      </rPr>
      <t>ropuesta de integración de PPS y TFG en actividades acdémicas con enfoque MIT</t>
    </r>
  </si>
  <si>
    <t>Acciones que posibiliten a las personas estudiantes cursar optativos de otros posgrados</t>
  </si>
  <si>
    <t xml:space="preserve">Estrategias de mediación pedagógica  </t>
  </si>
  <si>
    <t>Estrategía para el desarrollo de la Práctica Profesional Supervisada y los Trabajos Finales de Graduación con enfoque MIT</t>
  </si>
  <si>
    <r>
      <rPr>
        <sz val="10"/>
        <color theme="1"/>
        <rFont val="Arial"/>
      </rPr>
      <t>Cursos</t>
    </r>
    <r>
      <rPr>
        <sz val="10"/>
        <color rgb="FF4472C4"/>
        <rFont val="Arial"/>
      </rPr>
      <t xml:space="preserve"> </t>
    </r>
    <r>
      <rPr>
        <sz val="10"/>
        <color theme="1"/>
        <rFont val="Arial"/>
      </rPr>
      <t>con enfoque MIT del nuevo Plan de Bachillerato y Licenciatura</t>
    </r>
  </si>
  <si>
    <t>Cursos colegiados en el Bachillerato en la Enseñanza de los Estudios Sociales y Educación Cívica</t>
  </si>
  <si>
    <t xml:space="preserve">Tribunales de evaluación interdisciplinarios para trabajos finales de graduación </t>
  </si>
  <si>
    <t>Diseño de un curso optativo con otra unidad académica</t>
  </si>
  <si>
    <t>Promover la participación de personas estudiantes incorporados en las distintas modalidades de la acción sustantiva con enfoque MIT</t>
  </si>
  <si>
    <t>Estudiantes vinculados a MAS con enfoques MIT</t>
  </si>
  <si>
    <t>Participación de estudiantil en MAS de acción sustantiva con enfoque MIT</t>
  </si>
  <si>
    <t>Acciones académicas de intercambio de experiencias como congresos con participación de estudiantes</t>
  </si>
  <si>
    <t xml:space="preserve">Espacios para la participación de las personas estudiantes en el marco de los PPAA </t>
  </si>
  <si>
    <t xml:space="preserve">Ciclo de conferencias </t>
  </si>
  <si>
    <t>Personas estudiantes incorporadas en MAS</t>
  </si>
  <si>
    <t xml:space="preserve">Estudiantes
incorporadas  
para el apoyo en la 
ejecución de MAS </t>
  </si>
  <si>
    <t>Estudiantes de práctica profesional supervisada</t>
  </si>
  <si>
    <t>Estudiantes en la producción de iniciativas de educación y difusión del Museo de Cultura Popular</t>
  </si>
  <si>
    <t xml:space="preserve">Estudiantes en el Programa de Formación Permanente </t>
  </si>
  <si>
    <t xml:space="preserve">Promover acciones orientadas al desarrollo humano sostenible con énfasis en los derechos humanos y la gestión del riesgo 
</t>
  </si>
  <si>
    <t xml:space="preserve">Acciones para promover mejoras en las prácticas de comunicación en desempeño ambiental y gestión del riesgo y que sean participativas para todos los colaborares del CINPE </t>
  </si>
  <si>
    <t>Plan de emergencias FCS</t>
  </si>
  <si>
    <t>Propuesta de Acciones de Socialización</t>
  </si>
  <si>
    <t>Cursos optativos con enfoque de desarrollo humano sostenible, derechos humanos, desempeño ambiental y gestión del riesgo</t>
  </si>
  <si>
    <t>Promover la construcción de  líneas de investigación, docencia y extensión articuladas a las áreas estratégicas institucionales que orienten el desarrollo de las MAS</t>
  </si>
  <si>
    <t>Plan de vinculación de las áreas de investigación histórica con las lineas institucionales,sin perder de vista el aporte historiográfico</t>
  </si>
  <si>
    <t>Plan de articulacion del programa académico del Museo Cultura Popular con otras instancias académIcas</t>
  </si>
  <si>
    <t>MAS con enfoques prospectivos</t>
  </si>
  <si>
    <t>La facultad no se inscribe a la espera de la línea institucional del trabajo que haya que hacer</t>
  </si>
  <si>
    <t xml:space="preserve">  </t>
  </si>
  <si>
    <t xml:space="preserve">Promover la articulación entre el pregrado y el grado con el posgrado.
</t>
  </si>
  <si>
    <t>Plan para articulación del grado con el posgrado</t>
  </si>
  <si>
    <t>Participación de las personas docentes en los programas de grado y posgrado.</t>
  </si>
  <si>
    <t>Estudiantes de posgrado vinculados en procesos de fortalecimiento académico para estudiantes de pregrado</t>
  </si>
  <si>
    <t>2024 2026 2027</t>
  </si>
  <si>
    <t>Estudiantes de posgrado vinculados en procesos de la acción sustantiva de grado.</t>
  </si>
  <si>
    <t xml:space="preserve">2024  2026 </t>
  </si>
  <si>
    <t>Observatorio centroamericano de futuros</t>
  </si>
  <si>
    <t>Acción posdoctorales</t>
  </si>
  <si>
    <t>Mecanismo de integración de estudiantes de grado y posgrado en los  PPAA (Acciones: vincular estudiantes de posgrado en PPAA, incorporar personas estudiantes de grado como asisitentes en los PPAA / MAS)</t>
  </si>
  <si>
    <t>Mecanismo de articulación integrado del grado con el postgrado</t>
  </si>
  <si>
    <t>Estudiantes de posgrado en PPAA</t>
  </si>
  <si>
    <t>Plan de vinculación de estudiantes de posgrado con la acción sustantiva del grado</t>
  </si>
  <si>
    <t>Plan de capitalización de experiencias en investigación de los académicos de la Escuela para la orientacíon y el desarrollo de las tesis de la Maestría en Historia Aplicada tanto en el aspecto temático como metodológico</t>
  </si>
  <si>
    <t>Propiciar la incorporación de estudiantes pregrado y el grado con el posgrado.</t>
  </si>
  <si>
    <r>
      <rPr>
        <sz val="10"/>
        <color theme="1"/>
        <rFont val="Arial"/>
      </rPr>
      <t>P</t>
    </r>
    <r>
      <rPr>
        <sz val="10"/>
        <color theme="1"/>
        <rFont val="Arial"/>
      </rPr>
      <t>asantía de estudiantes de posgrado externos en PPAA de la ESP</t>
    </r>
  </si>
  <si>
    <t>Estudiantes incorporadas en las MAS</t>
  </si>
  <si>
    <r>
      <rPr>
        <sz val="10"/>
        <color theme="1"/>
        <rFont val="Arial"/>
      </rPr>
      <t>Acciones</t>
    </r>
    <r>
      <rPr>
        <sz val="10"/>
        <color rgb="FF4472C4"/>
        <rFont val="Arial"/>
      </rPr>
      <t xml:space="preserve"> </t>
    </r>
    <r>
      <rPr>
        <sz val="10"/>
        <color theme="1"/>
        <rFont val="Arial"/>
      </rPr>
      <t>que promuevan el vínculo de la acción sustantiva y la articulación en el nivel de grado con los posgrados.</t>
    </r>
  </si>
  <si>
    <t>Impulsar acciones MAS que integren  temática de  interés nacional, regional y global</t>
  </si>
  <si>
    <t>MAS que incorporen problemáticas de interés nacional, regional y global</t>
  </si>
  <si>
    <t>Revista de Relaciones Internacionales con orientación regional y global</t>
  </si>
  <si>
    <t>Nueva iniciativa MAS que aborde desafios de nivel nacional, local y organizacional.</t>
  </si>
  <si>
    <t xml:space="preserve">Investigaciones en temáticas relacionadas a las ciencias sociales y la planificación. </t>
  </si>
  <si>
    <t xml:space="preserve">Formulación de propuestas de PPAA que propicien el abordaje de asuntos, desafíos y problematicas de interés nacional, regional y global </t>
  </si>
  <si>
    <t>Estrategia de MAS para el abordaje de tematicas relacionas al accionar de la EDA</t>
  </si>
  <si>
    <t>MAS atinentes a asuntos, desafíos y problemáticas de interés nacional, regional y global</t>
  </si>
  <si>
    <t>MAS interunidades</t>
  </si>
  <si>
    <t xml:space="preserve">PPAA interunidades </t>
  </si>
  <si>
    <t xml:space="preserve">Simposio bianual sobre gestión cultural, museos y comunidades </t>
  </si>
  <si>
    <t>Impulsar prácticas de Ciencia abierta en el quehacer sustantivo de la Facultad</t>
  </si>
  <si>
    <t>Revista Economia y Sociedad con prácticas de Ciencia Abierta</t>
  </si>
  <si>
    <t>Revista de Relaciones Internacionales publicada en acceso abierto.</t>
  </si>
  <si>
    <t>Artículos de resultados de investigación publicados en la revista de Politica Económica</t>
  </si>
  <si>
    <t xml:space="preserve">Cuadernos de trabajo como resultado de investigaciones de proyectos del CINPE </t>
  </si>
  <si>
    <t xml:space="preserve">Acciones para la difusión de resultados de PPAA a los actores involucrados </t>
  </si>
  <si>
    <t>Estrategia que fomente la publicación de datos de investigación y extensión</t>
  </si>
  <si>
    <t>5hrs</t>
  </si>
  <si>
    <t>Procedimiento interno de Publicaciones con criterios de ciencia abierta</t>
  </si>
  <si>
    <t>Plan de capacitación de personal en ciencia abierta</t>
  </si>
  <si>
    <t xml:space="preserve">Plan de capacitación del equipo editorial de las revistas en prácticas de ciencia abierta y gestión de datos </t>
  </si>
  <si>
    <t>Sección Datos de Investigación en Revista Perspectivas</t>
  </si>
  <si>
    <t>Sección arbitrada de artículos de datos históricos en la Revista de Historia</t>
  </si>
  <si>
    <t>Memoria digital de eventos de generación y difusión del conocimiento</t>
  </si>
  <si>
    <r>
      <rPr>
        <sz val="10"/>
        <color theme="1"/>
        <rFont val="Arial"/>
      </rPr>
      <t>Produccione</t>
    </r>
    <r>
      <rPr>
        <sz val="10"/>
        <color rgb="FF4472C4"/>
        <rFont val="Arial"/>
      </rPr>
      <t xml:space="preserve">s </t>
    </r>
    <r>
      <rPr>
        <sz val="10"/>
        <color theme="1"/>
        <rFont val="Arial"/>
      </rPr>
      <t>académicos escritos y audiovisuales en cultura popular</t>
    </r>
  </si>
  <si>
    <t>Implementar estrategias de difusión de la producción intelectual en la Facultad .</t>
  </si>
  <si>
    <t>Libros generados en la unidad académica como parte de su acción sustantiva, con sello editorial</t>
  </si>
  <si>
    <t>Publicación de artículos generados en el marco de la acción sustantiva de la investigación, extensión y docencia</t>
  </si>
  <si>
    <t xml:space="preserve">Documentos en formato de libro </t>
  </si>
  <si>
    <t>Publicaciones en la revista respaldo</t>
  </si>
  <si>
    <t xml:space="preserve">Acciones de difusión de la producción intelectual mediante la revista de Politica Económica y los Cuadernos de Trabajo </t>
  </si>
  <si>
    <t>Estrategia que impulse la publicación de artículos en revistas científicas-académicas</t>
  </si>
  <si>
    <t>Capacitación red de revistas</t>
  </si>
  <si>
    <t>Estrategia que impulse las publicaciones con calidad y pertinencia</t>
  </si>
  <si>
    <t>Acción para el fortalecimiento de la revista de la EDA</t>
  </si>
  <si>
    <t>10 hrs</t>
  </si>
  <si>
    <t>Difusión de resultados de MAS en diversos formatos.</t>
  </si>
  <si>
    <t>Plan de desarrollo de líneas editoriales, según las tendencias actuales en los estudios sociales y educación cívica</t>
  </si>
  <si>
    <t xml:space="preserve">Revistas en la plataforma OJS </t>
  </si>
  <si>
    <t>Fascículos Nueva Historia, Nueva Década.</t>
  </si>
  <si>
    <t>Libros en formato  digital e impreso  con sello editorial</t>
  </si>
  <si>
    <t>Produccion audiovisual sobre la historia de la casona del Museo de Cultura Popular</t>
  </si>
  <si>
    <t>Identificar metodologías de evaluación de resultados, efectos e impactos sociales</t>
  </si>
  <si>
    <t>Acción de apoyo en el procedimiento para la evaluación de resultados  y efectos  de las MAS</t>
  </si>
  <si>
    <t>Acción para implementar el procedimiento para la evaluación de resultados y efectos de las MAS</t>
  </si>
  <si>
    <t>Metodología de evaluación de resultados y efectos sociales</t>
  </si>
  <si>
    <t>Impulsar acciones convergentes de colaboración interuniversitarias que articule el trabajo académico en ámbitos nacional, regional e internacional</t>
  </si>
  <si>
    <t>MAS en conjunto con otras universidades.</t>
  </si>
  <si>
    <t>2025-2026</t>
  </si>
  <si>
    <t>Plan de acciones conjuntas con universidades de la región latinoamericana y/o centroamericana.</t>
  </si>
  <si>
    <r>
      <rPr>
        <sz val="10"/>
        <color rgb="FF1E1E1E"/>
        <rFont val="Arial"/>
      </rPr>
      <t xml:space="preserve">Eventos  </t>
    </r>
    <r>
      <rPr>
        <sz val="10"/>
        <color rgb="FF1E1E1E"/>
        <rFont val="Arial"/>
      </rPr>
      <t>de colaboración interuniversitaria con enfoque regional e internacional</t>
    </r>
  </si>
  <si>
    <t>Implementación del Diplomado de Investigación Interdisciplinaria en Educación y Sustentabilidad para el Desarrollo (DIIES) del CEIICH UNAM.</t>
  </si>
  <si>
    <t xml:space="preserve"> 2023 2024 2025 2026 2027</t>
  </si>
  <si>
    <t>Participación en Redes de Investigación y Extensión Universitaria.</t>
  </si>
  <si>
    <t>Acciones de colaboración con universidades internacionales</t>
  </si>
  <si>
    <t>Acciones de Involucramiento de personas investigadoras externas en PPAA propios</t>
  </si>
  <si>
    <t>Acciones de colaboración en ámbito nacional, regional e internacional</t>
  </si>
  <si>
    <t>Estrategia colaborativa interuniversitaria</t>
  </si>
  <si>
    <t>MAS interuniversitario</t>
  </si>
  <si>
    <t xml:space="preserve">Estrategia de intercambio y articulación de trabajo académico con sedes regionales </t>
  </si>
  <si>
    <t>Acciones que propicien la vinculación interuniversitaria en el marco de los Congreso de ACAS y ALAS</t>
  </si>
  <si>
    <t>Acciones  para el fomento de la participación en Redes nacionales e internacionales en los temas de trabajos de MAS</t>
  </si>
  <si>
    <t xml:space="preserve">Promover iniciativas para el reconocimiento de los méritos e incentivos de conformidad con las indicaciones institucionales. </t>
  </si>
  <si>
    <t xml:space="preserve">Actividad Académica para producir material didáctico </t>
  </si>
  <si>
    <t>Concurso de producción intelectual</t>
  </si>
  <si>
    <t xml:space="preserve">Implementar acciones en el ámbito de la facultad que incorpore personas estudiantes en las MAS  </t>
  </si>
  <si>
    <t>Estudiantes incorporados en las diversas MAS</t>
  </si>
  <si>
    <t>2023-2024-2025-2026-2027</t>
  </si>
  <si>
    <t>Personas Estudiantes incorporadas a PPAA</t>
  </si>
  <si>
    <t>Incorporación de estudiantes mediante horas asistentes, pasantías, prácticas profesionales en las MAS de la unidad académica</t>
  </si>
  <si>
    <t>Incorporación de estudiantes mediante seminarios de graduación en las MAS de la unidad académica</t>
  </si>
  <si>
    <t>Estudiantes de quinto nivel realizan sus TFG en MAS de la Unidad Académica</t>
  </si>
  <si>
    <t>Estudiantes de tercer, cuarto y quinto año se incorporan a MAS</t>
  </si>
  <si>
    <r>
      <rPr>
        <sz val="10"/>
        <color theme="1"/>
        <rFont val="Arial"/>
      </rPr>
      <t>E</t>
    </r>
    <r>
      <rPr>
        <sz val="10"/>
        <color theme="1"/>
        <rFont val="Arial"/>
      </rPr>
      <t>studiantes asistentes en la actividades académicas</t>
    </r>
  </si>
  <si>
    <t xml:space="preserve">Acciones para la incorporación de estudiantes en los PPAA </t>
  </si>
  <si>
    <t>Estrategias que promuevan la participación estudiantil en las MAS</t>
  </si>
  <si>
    <t>Personas estudiantes incorporadas en las MAS</t>
  </si>
  <si>
    <t xml:space="preserve">Estudiantes vinculados en distintas  MAS </t>
  </si>
  <si>
    <t>Estudiantes de grado incluidos en PPAA</t>
  </si>
  <si>
    <t>Jornadas de investigación y extensión</t>
  </si>
  <si>
    <t xml:space="preserve">Publicaciones de estudiantes en revistas y fascículos </t>
  </si>
  <si>
    <t>Estudiantes de grado incluidos en el programa de Museo de Cultura Popular</t>
  </si>
  <si>
    <t>Promover acciones de aseguramiento de la calidad de la oferta docente.</t>
  </si>
  <si>
    <t>Acciones para el fortalecimiento de competencias y capacidades docentes en metodologías de enseñanza y aprendizaje</t>
  </si>
  <si>
    <t>Fomentar el desarrollo de una oferta académica innovadora con enfoque MIT, abordaje Interunidades y la pertinencia del contexto regional, territorial e internacional.</t>
  </si>
  <si>
    <t>Planes de estudios rediseñados con enfoque MIT</t>
  </si>
  <si>
    <t xml:space="preserve"> Mallas curriculares de grado y posgrado con criterios de gestión curricular innovadores</t>
  </si>
  <si>
    <r>
      <rPr>
        <sz val="10"/>
        <color theme="1"/>
        <rFont val="Arial"/>
      </rPr>
      <t>Estudio de viabilidad para la creación de un</t>
    </r>
    <r>
      <rPr>
        <sz val="10"/>
        <color theme="1"/>
        <rFont val="Arial"/>
      </rPr>
      <t xml:space="preserve"> programa doctoral en estudios internacionales pertinente en el contexto regional e internacional</t>
    </r>
  </si>
  <si>
    <r>
      <rPr>
        <sz val="10"/>
        <color theme="1"/>
        <rFont val="Arial"/>
      </rPr>
      <t xml:space="preserve">Estudio de factibilidad para determinar  </t>
    </r>
    <r>
      <rPr>
        <sz val="10"/>
        <color theme="1"/>
        <rFont val="Arial"/>
      </rPr>
      <t>la continuidad de la carrera itinerante en Licenciatura de Comercio y Negocios Internacionales para estudiantes de las Sedes Regionales</t>
    </r>
  </si>
  <si>
    <t>Análisis del contexto como mecanismo para la mejora continua de la oferta académica de grado y posgrado.</t>
  </si>
  <si>
    <t>Practicas estudiantiles de bachillerato en planificación económica y social, a partir de un abordaje regional, terrtorial y local.</t>
  </si>
  <si>
    <t>Plan de Estudios rediseñado por competencias de la Carrera de CBLAO y CBLEC</t>
  </si>
  <si>
    <t>Propuesta de posgrado: Maestría en Formación Técnica</t>
  </si>
  <si>
    <t>Acciones para la revisión de la oferta académica del CINPE</t>
  </si>
  <si>
    <t>Rediseño del plan de estudios</t>
  </si>
  <si>
    <t>Programa de Maestría</t>
  </si>
  <si>
    <t>Acción orientada a la incorporación de nuevos énfasis para la carrera de Administración</t>
  </si>
  <si>
    <t xml:space="preserve">Plan de Estudios nuevo implementado </t>
  </si>
  <si>
    <t>Plan de Estudios nuevo con su evaluación y seguimiento acorde a su ejecución   .</t>
  </si>
  <si>
    <t>Rediseño del plan de estudios del Bachillerato en Historia</t>
  </si>
  <si>
    <t>Actualización del plan de estudios de la Licenciatura en la Enseñanza de los Estudios Sociales y Educación Cívica</t>
  </si>
  <si>
    <t>Actualización del plan de estudios de Bachillerato en la Enseñanza de los Estudios Sociales y Educación Cívica</t>
  </si>
  <si>
    <t>Diseño del plan de estudios para una maestría de enseñanza de la historia y ciudadanía</t>
  </si>
  <si>
    <t>Diseño de cursos en el área de patrimonio cultural tangible e intangible</t>
  </si>
  <si>
    <t>Rediseño del plan de estudios de Maestría de Historia Aplicada</t>
  </si>
  <si>
    <t>Promover acciones con fines de lograr doble titulación en algunas carreras.</t>
  </si>
  <si>
    <t>Propuesta de doble titulación de las carreras que ofrece la escuela.</t>
  </si>
  <si>
    <t>Propuesta  para  la doble titulación de la carrera</t>
  </si>
  <si>
    <t>Impulsar modalidades de TFG con enfoque MIT en la Facultad</t>
  </si>
  <si>
    <t>TFG con enfoque MIT</t>
  </si>
  <si>
    <t>2025-2026-2027</t>
  </si>
  <si>
    <t>Convenio con otras instancias académicas que permita la realización de TFG con enfoque MIT</t>
  </si>
  <si>
    <t xml:space="preserve">Acciones para fortalecer la articulación entre la investigación y los programas de posgrado. </t>
  </si>
  <si>
    <r>
      <rPr>
        <sz val="10"/>
        <color theme="1"/>
        <rFont val="Arial"/>
      </rPr>
      <t>Acuerdos generale</t>
    </r>
    <r>
      <rPr>
        <sz val="10"/>
        <color theme="1"/>
        <rFont val="Arial"/>
      </rPr>
      <t>s</t>
    </r>
    <r>
      <rPr>
        <sz val="10"/>
        <color theme="1"/>
        <rFont val="Arial"/>
      </rPr>
      <t xml:space="preserve"> para los TFG con enfoque MIT</t>
    </r>
  </si>
  <si>
    <t>Acciones para impulsar el enfoque MIT en los TFG.</t>
  </si>
  <si>
    <t>Trabajos finales de graduación con enfoque MIT</t>
  </si>
  <si>
    <t xml:space="preserve">
Promover acciones de permanencia y seguimiento a graduados</t>
  </si>
  <si>
    <t>Plan de atención integral para estudiantes con repitencia, rezago y permanencia.</t>
  </si>
  <si>
    <t>Proceso de prematrícula con el propósito de atender situaciones de rezago, repitencia y dar acompañamiento para la permanencia estudiantil</t>
  </si>
  <si>
    <t>Plan de seguimiento a los programas de mentorías académicas, guía académico o éxito académico</t>
  </si>
  <si>
    <t>Acciones de seguimiento a la población estudiantil para atender el rezago y la repitencia.</t>
  </si>
  <si>
    <t>Plan de seguimiento para estudiantes en rezago y repitencia, así como seguimiento de graduación en tiempo oportuno.</t>
  </si>
  <si>
    <t xml:space="preserve">Acciones que contribuyan a la graduación en tiempo oportuno de las personas estudiantes. </t>
  </si>
  <si>
    <t>Plan de seguimiento para identificar a los estudiantes en condición de rezago y repitencia.</t>
  </si>
  <si>
    <t>Plan para promover los guías académicos por nivel que acompañen en la atención de estudiantes rezagados y en repitencia.</t>
  </si>
  <si>
    <t>Acciones orientadas al acompañamiento de atención al rezago y repitencia.</t>
  </si>
  <si>
    <t>Coordinador nivel como figura consolidada para favorecer la permanencia y exito académico</t>
  </si>
  <si>
    <t>Iniciativa de mentorias para la atención de la población estudiantil de los primeros niveles de la carrera</t>
  </si>
  <si>
    <t>Estrategia de seguimiento a los procesos de TFG desde la Comisión de Trabajos Finales de Graduación</t>
  </si>
  <si>
    <t>Elaborar una estrategia de internacionalización en el ámbito de la Facultad de Ciencias Sociales</t>
  </si>
  <si>
    <t>Alianzas estratégicas con socios internacionales que permitan la vinculación de la unidad mediante su áreas de acción sustantivas</t>
  </si>
  <si>
    <t xml:space="preserve">Actividad académica relacionada con internacionalización </t>
  </si>
  <si>
    <t xml:space="preserve">Acciones para atraer nuevos socios estratégicos para fortalecer el quehacer sustantivo </t>
  </si>
  <si>
    <t>Estrategia de la promoción de la diplomacia científica y cultural.</t>
  </si>
  <si>
    <t>Estrategia internacionalización FCS</t>
  </si>
  <si>
    <t>Diplomacia académica</t>
  </si>
  <si>
    <t>Participación en la estrategia institucional orientada a la promoción de la diplomacia científica, cultural y artística que facilite la apertura de espacios para la proyección y la vinculación internacional del quehacer sustantivo de la universidad.</t>
  </si>
  <si>
    <t xml:space="preserve">Plan de articulación del Museo de Cultura popular con entidades Nacionales  e Internacionales </t>
  </si>
  <si>
    <t>Estrategia de internacionalización  de la unidad</t>
  </si>
  <si>
    <t>Elaborar un plan de movilidad académica y administrativo en el ámbito de Facultad.</t>
  </si>
  <si>
    <t>Plan movilidad académica</t>
  </si>
  <si>
    <t>Participación en eventos cortos o de actualización profesional en el ámbito internacional</t>
  </si>
  <si>
    <t>Capacitaciones e investigaciones conjuntas, con socios internacionales</t>
  </si>
  <si>
    <t xml:space="preserve">Pasantías con centros de investigación interdisciplinaria </t>
  </si>
  <si>
    <t>Paricipación anual de dos académicos en capacitaciones internacionales</t>
  </si>
  <si>
    <t>Accciones dirigidadas a la movilidad académica y administrativa para impactar la acción sustantiva</t>
  </si>
  <si>
    <t>Académicos y administrativos incorporados en procesos de movilidad académica , de acuerdo con las posibilidades presupuestarias.</t>
  </si>
  <si>
    <t>Acción de movilidad académica</t>
  </si>
  <si>
    <t>Plan de movilidad Académica y Administrativa con preferencia internacional</t>
  </si>
  <si>
    <t>Participación de académicos en acciones de movilidad orientadas a la formación conducente a título, el desarrollo de iniciativas de investigación conjuntas, pasantías, actualización y capacitación para impactar la acción sustantiva</t>
  </si>
  <si>
    <t>Participación de una persona administrativa en acciones de movilidad orientadas al desarrollo de iniciativas de actualización y capacitación para impactar la acción sustantiva</t>
  </si>
  <si>
    <t>Propuesta de una persona académica para la formación a nivel doctoral</t>
  </si>
  <si>
    <t xml:space="preserve">Estrategia de movilidad académica </t>
  </si>
  <si>
    <t>Fortalecer el uso medios de comunicación internos para divulgar la información sobre recursos y oportunidades que promuevan la movilidad académica y estudiantil</t>
  </si>
  <si>
    <t>Medios de comunicación internos para divulgar la información sobre recursos y oportunidades que promuevan la movilidad académica y estudiantil</t>
  </si>
  <si>
    <t xml:space="preserve">Impulsar acciones que permitan el intercambio y/o la articulación del quehacer sustantivo con otras instituciones de educación superior </t>
  </si>
  <si>
    <r>
      <rPr>
        <sz val="10"/>
        <color theme="1"/>
        <rFont val="Arial"/>
      </rPr>
      <t>C</t>
    </r>
    <r>
      <rPr>
        <sz val="10"/>
        <color theme="1"/>
        <rFont val="Arial"/>
      </rPr>
      <t>onvenios existentes con entidades de educación parauniversitarias</t>
    </r>
  </si>
  <si>
    <t>Convenido de Cooperación Internacional</t>
  </si>
  <si>
    <t>Acción de dinamización de instrumentos de cooperación</t>
  </si>
  <si>
    <t>Convenios específicos</t>
  </si>
  <si>
    <t>Estrategía que conduzca a fortalecer modalidades de cooperación</t>
  </si>
  <si>
    <t>Implementar acciones de coordinación con las otras instancias institucionales para el intercambio estudiantil de manera articulada (VVE, Registro, AICE, Vic Docencia)</t>
  </si>
  <si>
    <t>Plan de movilidad estudiantil</t>
  </si>
  <si>
    <t>Alianzas estrategicas para la movilidad estudiantil.</t>
  </si>
  <si>
    <t>Programa de actividades para que el estudiantado de movilidad se integren a la vida universitaria</t>
  </si>
  <si>
    <t>Pasantía estudiantil internacional</t>
  </si>
  <si>
    <t>2024 2026</t>
  </si>
  <si>
    <t xml:space="preserve"> Acciones que promuevan la movilidad estudiantil con preferencia internacional orientadas al desarrollo complementario de planes de posgrado</t>
  </si>
  <si>
    <t>Fondos de Cooperación</t>
  </si>
  <si>
    <t>Plan para la fomentación de procesos de movilidad estudiantil</t>
  </si>
  <si>
    <t>Medios de comunicación internos para divulgar la información sobre recursos y oportunidades que promuevan la movilidad estudiantil</t>
  </si>
  <si>
    <t>Impulsar el trabajo organizado entre las unidades académicas y otras instancias relacionadas con la movilidad estudiantil.</t>
  </si>
  <si>
    <t>Plan que integre espacios de promoción para la movilidad estudiantil tipo: pasantías e intercambios, eventos cortos con otras instituciones de educación nacional o internacionales</t>
  </si>
  <si>
    <t>Participación de estudiantes en procesos institucionales de movilidad académica internacional</t>
  </si>
  <si>
    <t>Estrategia de movilidad estudiantil</t>
  </si>
  <si>
    <t xml:space="preserve">Realizar mejoras en el proceso de admisión de poblaciones de interés institucional en algunas unidades de la Facultad de Ciencias Sociales. </t>
  </si>
  <si>
    <t>Proceso de revisión de admisión a las carreras Administración de Oficinas y Educación Comercial</t>
  </si>
  <si>
    <t xml:space="preserve">Acciones de Revisión del procedimiento de admisión </t>
  </si>
  <si>
    <t xml:space="preserve">Acciones de Revisión de las exoneraciones de los posgrados </t>
  </si>
  <si>
    <t>Acción que permita mejorar el proceso de admisión de poblaciones de interés institucional en la Escuela de Administración.</t>
  </si>
  <si>
    <t>Promover espacios de vinculación de los estudiantes durante su proceso de formación con el ejercicio laboral acorde a su perfil profesional.</t>
  </si>
  <si>
    <t>Proyecto de Perfiles Laborales para la vinculación estudiantil en su formación con el ejercicio laboral</t>
  </si>
  <si>
    <t>Plan de seguimiento a personas graduadas</t>
  </si>
  <si>
    <t>Programa de pasantías laborales.</t>
  </si>
  <si>
    <t>Promover la educación permanente para estudiantes egresados</t>
  </si>
  <si>
    <t>Creación de una Red Alumni con acitividades de formación permanente dirigido a personas egresadas y público interesado</t>
  </si>
  <si>
    <t>No hay aporte</t>
  </si>
  <si>
    <t>Realizar acciones que promuevan la salud e inclusividad de la población de la Facultad</t>
  </si>
  <si>
    <t>Acciones para la promoción de un ambiente laboral saludable para el RH de la Unidad Académica.</t>
  </si>
  <si>
    <r>
      <rPr>
        <sz val="10"/>
        <color theme="1"/>
        <rFont val="Arial"/>
      </rPr>
      <t>Convivio de</t>
    </r>
    <r>
      <rPr>
        <sz val="10"/>
        <color rgb="FFFF0000"/>
        <rFont val="Arial"/>
      </rPr>
      <t xml:space="preserve"> </t>
    </r>
    <r>
      <rPr>
        <sz val="10"/>
        <color theme="1"/>
        <rFont val="Arial"/>
      </rPr>
      <t>docentes y estudiantes para promoción de la salud y bienestar integral</t>
    </r>
  </si>
  <si>
    <t>Acciones para la mejora de espacios de sana convivencia</t>
  </si>
  <si>
    <t>Acción para realizar las adecuaciones de la ley 7600 y ley de bomberos en los edificios del CINPE tanto internas como externas</t>
  </si>
  <si>
    <t>Sala de lactancia</t>
  </si>
  <si>
    <t>Acciones orientadas a la mejora de los espacios vitales inclusivos y saludables para la comunidad universitaria.</t>
  </si>
  <si>
    <t>Generar espacios para la discusión de realidad social y el quehacer de la Facultad con participación estudiantil</t>
  </si>
  <si>
    <t>Estrategia de desarrollo de iniciativas de discusión crítica con participación estudiantil</t>
  </si>
  <si>
    <t>Iniciativas para la reflexion critica de temas de interes con incidencia social en conjunto con el estudiantado.</t>
  </si>
  <si>
    <t>Charlas sobre análisis y discusión de temas y problemáticas relativas al contexto de las carreras</t>
  </si>
  <si>
    <r>
      <rPr>
        <sz val="10"/>
        <color theme="1"/>
        <rFont val="Arial"/>
      </rPr>
      <t xml:space="preserve">Participación de </t>
    </r>
    <r>
      <rPr>
        <sz val="10"/>
        <color rgb="FFFF0000"/>
        <rFont val="Arial"/>
      </rPr>
      <t xml:space="preserve"> </t>
    </r>
    <r>
      <rPr>
        <sz val="10"/>
        <color theme="1"/>
        <rFont val="Arial"/>
      </rPr>
      <t>académicos en las actividades que se promuevan desde la facultad para el análisis y discusión de temas y problemáticas de las ciencias sociales</t>
    </r>
  </si>
  <si>
    <t>Acciones que incentiven la producción académica de las personas estudiantes de posgrados</t>
  </si>
  <si>
    <t>Acciones para la reflexión académica de las personas sobre la realidad social con incorporación estudiantil</t>
  </si>
  <si>
    <t>Espacios para la discusión en el marco de las formas de acción sustantiva, específicamente desde la docencia, la investigación y extensión</t>
  </si>
  <si>
    <t>Plan de promoción de espacios para la participación estudiantil</t>
  </si>
  <si>
    <t>Promover planes de estudios con prácticas de compromiso social</t>
  </si>
  <si>
    <t>Plan de cursos con PCU</t>
  </si>
  <si>
    <t>Programa de Vinculación universidad-empresa mediante la formación Dual</t>
  </si>
  <si>
    <t>PPS para el desarrollo de experiencias de aprendizaje en beneficio mutuo en comunidades y organizaciones sociales</t>
  </si>
  <si>
    <t>TFG en las comunidades para aportar solución a problemáticas específicas del objeto de estudio</t>
  </si>
  <si>
    <t>Acciones que incorporen visitas de campos de los estudiantes en los planes de estudio  de los posgrados</t>
  </si>
  <si>
    <t>Acciones curriculares enfocadas al aporte social y comunal</t>
  </si>
  <si>
    <t>Programas de curso de tronco común con prácticas de compromiso social universitario</t>
  </si>
  <si>
    <t>Promover que en las unidades académicas incorporen a las personas estudiantes con la realidad laboral en complemento a su formación académica</t>
  </si>
  <si>
    <t>Plan de pasantías y prácticas profesionales supervisadas.</t>
  </si>
  <si>
    <t>Estrategia para el fortalecimiento de competencias laborales</t>
  </si>
  <si>
    <t xml:space="preserve">Actividad Académica de Procesos Prácticos con Comunidades </t>
  </si>
  <si>
    <t>Bolsa de empleo</t>
  </si>
  <si>
    <r>
      <rPr>
        <sz val="10"/>
        <color theme="1"/>
        <rFont val="Arial"/>
      </rPr>
      <t>Acción</t>
    </r>
    <r>
      <rPr>
        <sz val="10"/>
        <color rgb="FF4472C4"/>
        <rFont val="Arial"/>
      </rPr>
      <t xml:space="preserve"> </t>
    </r>
    <r>
      <rPr>
        <sz val="10"/>
        <color theme="1"/>
        <rFont val="Arial"/>
      </rPr>
      <t>para el fortalecimiento de competencias laborales del estudiantado</t>
    </r>
  </si>
  <si>
    <t>Espacio de discusión a nivel de la Escuela de Sociología, con el interés de promover mejoras en la formación del estudiantado.</t>
  </si>
  <si>
    <t>Estrategia de vinculación institucional por medio de la práctica profesional supervisada, con otras instituciones, ONG entre otras, que permita apertura de espacios laborales para el estudiantado</t>
  </si>
  <si>
    <r>
      <rPr>
        <sz val="10"/>
        <color theme="1"/>
        <rFont val="Arial"/>
      </rPr>
      <t>Acción</t>
    </r>
    <r>
      <rPr>
        <sz val="10"/>
        <color rgb="FF4472C4"/>
        <rFont val="Arial"/>
      </rPr>
      <t xml:space="preserve"> </t>
    </r>
    <r>
      <rPr>
        <sz val="10"/>
        <color theme="1"/>
        <rFont val="Arial"/>
      </rPr>
      <t xml:space="preserve"> permanente de seguimiento de graduados y mercado laboral</t>
    </r>
  </si>
  <si>
    <t>Promover la formación y el bienestar integral del estudiantado en las carreras de la Facultad</t>
  </si>
  <si>
    <t>Plan de actividades</t>
  </si>
  <si>
    <t>2024-2025</t>
  </si>
  <si>
    <r>
      <rPr>
        <sz val="10"/>
        <color rgb="FF1E1E1E"/>
        <rFont val="Arial"/>
      </rPr>
      <t>Actividades d</t>
    </r>
    <r>
      <rPr>
        <sz val="10"/>
        <color theme="1"/>
        <rFont val="Arial"/>
      </rPr>
      <t xml:space="preserve">e integración estudiantil para el bienestar integral </t>
    </r>
  </si>
  <si>
    <t>Plan de capacitación extracurricular en temas atinentes a la carrera de administración.</t>
  </si>
  <si>
    <r>
      <rPr>
        <sz val="10"/>
        <color theme="1"/>
        <rFont val="Arial"/>
      </rPr>
      <t>Acciones</t>
    </r>
    <r>
      <rPr>
        <sz val="10"/>
        <color rgb="FF4472C4"/>
        <rFont val="Arial"/>
      </rPr>
      <t xml:space="preserve"> </t>
    </r>
    <r>
      <rPr>
        <sz val="10"/>
        <color theme="1"/>
        <rFont val="Arial"/>
      </rPr>
      <t>orientadas a la mejora de las capacidades y competencias co-curriculares</t>
    </r>
  </si>
  <si>
    <t>3.1.2. Desarrollar acciones articuladas intrauniversitarias e interuniversitarias que amplíen la cobertura y el acceso a la Educación Superior Estatal en las distintas regiones, territorios y comunidades</t>
  </si>
  <si>
    <t xml:space="preserve">Potenciar esfuerzos para la continuidad, apertura y articulación de planes de estudio en las diferentes regiones  </t>
  </si>
  <si>
    <t>Apertura de una promoción de la carrera de grado y posgrado de planificicon en regiones identifiicadas como prioritarias para la institución</t>
  </si>
  <si>
    <t>Planes de Estudio de la carrera Administración de Oficinas en la Sección Regional Huetar Norte y Caribe, Sede Región Brunca y Campus Coto, de acuerdo con los requerimientos de las sedes y campus regionales.</t>
  </si>
  <si>
    <t>Plan de Estudio de la carrera Educación Comercial en la Sede Región Brunca y Sección Regional Huetar Norte y Caribe, de acuerdo con los requerimientos de las sedes y campus regionales.</t>
  </si>
  <si>
    <t>Propuesta de apertura del Plan de Estudio de la carrera Administración de Oficinas en la Sede Región Chorotega, de acuerdo con los requerimientos de las sedes y campus regionales.</t>
  </si>
  <si>
    <t>Acciones dirigidas a impartir los programas de maestría en Nicoya y Pérez Zeledón</t>
  </si>
  <si>
    <t>Plan para la coordinación de los planes de estudio con las sedes intrauniversitarias</t>
  </si>
  <si>
    <t>Curso optativo en una sede regional</t>
  </si>
  <si>
    <t xml:space="preserve"> Fortalecer el desarrollo de iniciativas conjuntas de investigación y extensión en las regiones, territorios y comunidades</t>
  </si>
  <si>
    <t>Plan de actividades académicas con alcance regional.</t>
  </si>
  <si>
    <t>MAS conjuntas de investigación o extensión</t>
  </si>
  <si>
    <t>Vinculación con las sedes regionales para el desarrollo de iniciativas de investigación y extensión</t>
  </si>
  <si>
    <t xml:space="preserve">Actividad de Extensión Formación Profesional Docente y de Oficina </t>
  </si>
  <si>
    <t>PPAA de participación conjunta con unidades académicas de las sedes regionales</t>
  </si>
  <si>
    <t>Acciones académicas dirigidas a compartir resultados de investigación con sedes regionales</t>
  </si>
  <si>
    <t>Actividad Académica Formación Dual (PPAA)</t>
  </si>
  <si>
    <t>Alianzas con instituciones para el fortalecimiento de desarrollo de iniciativas de investigación y extensión.</t>
  </si>
  <si>
    <t>Acciones académicas conjuntas de investigación o extensión</t>
  </si>
  <si>
    <t xml:space="preserve"> MAS con otras escuelas, facultades o sedes para el fortalecimiento del desarrollo con iniciativas de investigación y extensión conjuntas en las regiones, territorios y comunidades intrauniversiatarias o interuniversitarias</t>
  </si>
  <si>
    <t>PPAA en conjunto con una sede regional</t>
  </si>
  <si>
    <t>Generar sinergias orientadas a la atención de las necesidades apremiantes de grupos vulnerabilizados</t>
  </si>
  <si>
    <t>Plan de Desarrollo de alianzas con instituciones pùblicas y ONGs</t>
  </si>
  <si>
    <t>Alianzas entre la ESEUNA, la institucionalidad pública y la sociedad civil</t>
  </si>
  <si>
    <t>Acciones de articulación interinstitucional y organizacional para el fortalecimiento local y la contribución al bienestar.</t>
  </si>
  <si>
    <t>PPS de Educación Comercial en grupos comunitarios organizados, asociaciones y municipalidades</t>
  </si>
  <si>
    <t xml:space="preserve">Alianzas para desarrollar proyectos de investigación con miras a efectos locales </t>
  </si>
  <si>
    <t>Alianzas Interinstitucionales en el marco de las MAS</t>
  </si>
  <si>
    <r>
      <rPr>
        <sz val="10"/>
        <color rgb="FF4472C4"/>
        <rFont val="Arial"/>
      </rPr>
      <t xml:space="preserve">  </t>
    </r>
    <r>
      <rPr>
        <sz val="10"/>
        <color theme="1"/>
        <rFont val="Arial"/>
      </rPr>
      <t>MAS con participación interinstitucional o con organizaciones de la sociedad civil y comunidades</t>
    </r>
  </si>
  <si>
    <t>Alianzas con municipalidades u organizaciones de la sociedad civil</t>
  </si>
  <si>
    <t>PPAA vinculado con problemáticas de regiones y territorios.</t>
  </si>
  <si>
    <t xml:space="preserve">Generar insumos que permitan nutrir los observatorios regionales en procura del fortalecmiento continuo de la acción sustantiva de la UNA  </t>
  </si>
  <si>
    <t>PPAA que genere información valiosa al observatorio regional</t>
  </si>
  <si>
    <t>Acción sustantiva y PPAA que generen datos para el observatorio regional.</t>
  </si>
  <si>
    <t>Promocionar espacios de participación estudiantil para la discusión del quehacer universitario y la realidad social en territorios y comunidades</t>
  </si>
  <si>
    <r>
      <rPr>
        <sz val="10"/>
        <color rgb="FF1E1E1E"/>
        <rFont val="Arial"/>
      </rPr>
      <t>Acciones</t>
    </r>
    <r>
      <rPr>
        <sz val="10"/>
        <color rgb="FF4472C4"/>
        <rFont val="Arial"/>
      </rPr>
      <t xml:space="preserve"> </t>
    </r>
    <r>
      <rPr>
        <sz val="10"/>
        <color theme="1"/>
        <rFont val="Arial"/>
      </rPr>
      <t>de discusión con participación estudiantil</t>
    </r>
  </si>
  <si>
    <t>Modelos de simulación que integre estudiantes de las sedes regionales</t>
  </si>
  <si>
    <t>Intercambios de experiencias entre la comunidad estudiantil, actores locales y organizaciones.</t>
  </si>
  <si>
    <t xml:space="preserve">espacios de pariticipación estudiantil  (talleres y seminarios) </t>
  </si>
  <si>
    <t>Espacio de participación estudiantil que incentiven la discusión integral en temas de administración, sociedad, territorio y comunidad.</t>
  </si>
  <si>
    <t xml:space="preserve">Espacios de reflexión y conversación sobre la realidad social con incorporación estudiantil </t>
  </si>
  <si>
    <r>
      <rPr>
        <sz val="10"/>
        <color theme="1"/>
        <rFont val="Arial"/>
      </rPr>
      <t xml:space="preserve">Congreso internacional  con espacios de participación estudiantil </t>
    </r>
    <r>
      <rPr>
        <sz val="10"/>
        <color rgb="FFFF0000"/>
        <rFont val="Arial"/>
      </rPr>
      <t xml:space="preserve"> </t>
    </r>
    <r>
      <rPr>
        <sz val="10"/>
        <color theme="1"/>
        <rFont val="Arial"/>
      </rPr>
      <t>y otros actores sociales</t>
    </r>
  </si>
  <si>
    <t>Espacio de discusión con la población estudiantil que fomenten la participación de estudiantes en MAS, regiones y comunidades inter y transuniversitarias.</t>
  </si>
  <si>
    <t>Participación estudiantil en grupos, redes o nucleos de investigación.</t>
  </si>
  <si>
    <t>Estrategia de participación estudiantil en la discusión del quehacer universitario y la realidad de territorios y comunidades</t>
  </si>
  <si>
    <t>Desarrollar procesos de comunicación para difundir el quehacer institucional e incidir en la opinión pública</t>
  </si>
  <si>
    <t>Acciones de divulgación de resultados académicos de los MAS</t>
  </si>
  <si>
    <t>Acciones de comunicación, como públicaciones en medios de circulación nacional, interuniversitarios así como redes sociales y conferencias de prensa</t>
  </si>
  <si>
    <r>
      <rPr>
        <sz val="10"/>
        <color theme="1"/>
        <rFont val="Arial"/>
      </rPr>
      <t xml:space="preserve">Estrategía de divulgación e información  </t>
    </r>
    <r>
      <rPr>
        <sz val="10"/>
        <color theme="1"/>
        <rFont val="Arial"/>
      </rPr>
      <t>de temas coyunturales internacionales sobre asuntos de relevancia en la opinión pública</t>
    </r>
  </si>
  <si>
    <t>Estrategia de comunicación y divulgación del quehacer de la Unidad</t>
  </si>
  <si>
    <t>Estrategia SI COMUNICA</t>
  </si>
  <si>
    <t>Conferencias de prensa</t>
  </si>
  <si>
    <t>Estrategia de comunicación</t>
  </si>
  <si>
    <t>Desarrollar acciones académicas de ciencia abierta y de gestión de datos que generen valor público al quehacer académico y participación estudiantil</t>
  </si>
  <si>
    <t>Estrategia de redes sociales para dar a conocer a la sociedad costarricense el quehacer de la Escuela</t>
  </si>
  <si>
    <t>Repositorio de la producción intelectual por áreas de conocimiento de las carreras, y productos de conocimiento técnico y científico de PPS y TFG</t>
  </si>
  <si>
    <t>Acciones de seguimiento y actualización del repositorio institucional con los resultados de los productos académicos</t>
  </si>
  <si>
    <t xml:space="preserve">Acciones de ciencia abierta en el marco de las tesis y los trabajos finales de graduación </t>
  </si>
  <si>
    <t>Publicación de bases de datos de PPAA en caso de que la propiedad intelección lo permita</t>
  </si>
  <si>
    <t>Acción de divulgación de los productos académicos generados en las MAS</t>
  </si>
  <si>
    <t xml:space="preserve">Participar en espacios académicos nacionales e internacionales  </t>
  </si>
  <si>
    <t>Estrategia de comunicación para la visualización del quehacer de la Unidad.</t>
  </si>
  <si>
    <t>Espacios de participación académica para la divulgación de las formas de producción de conocimiento, generados en redes, grupos o procesos de investigación nacional o internacional.</t>
  </si>
  <si>
    <t xml:space="preserve">Participación en eventos nacionales e internacionales para el intercambio de conocimientos y saberes </t>
  </si>
  <si>
    <t xml:space="preserve">Congreso que se alterna por carrera </t>
  </si>
  <si>
    <t>Participación en actividades académicas nacionales e internacionales para presentar resultados de investigaciones con carácter regional</t>
  </si>
  <si>
    <t xml:space="preserve">Participación de los estudiantes en actividades nacionales e internacionales para presentar resultados de sus trabajos finales de graduación </t>
  </si>
  <si>
    <t>Acciones de comunicación para compartir conocimientos con enfoque regional.</t>
  </si>
  <si>
    <t>Participación efectiva en red CLACSO</t>
  </si>
  <si>
    <t>Iniciativas de comunicación</t>
  </si>
  <si>
    <t xml:space="preserve">Diversificar medios y formas de comunicar los resultados de la acción sustantiva </t>
  </si>
  <si>
    <t>Acciones de comunicación del quehacer de investigación y extensión</t>
  </si>
  <si>
    <t>Desarrollar Modalidades de Acción Sustantiva con enfoque inter, multidisciplinario con potencial innovador</t>
  </si>
  <si>
    <t>Proyecto Vinculación Externa Mejoramiento del Desempeño del personal docente y de oficina</t>
  </si>
  <si>
    <t>PPAA de caracter regional que involucren los actores de orden local o regional</t>
  </si>
  <si>
    <t>2023 2024 2026</t>
  </si>
  <si>
    <t>Plan para el fortalecimiento de las cátedras que potencien la innovación y la transferencia de conocimientos.</t>
  </si>
  <si>
    <t>MAS Interunidades</t>
  </si>
  <si>
    <t>PPAA que genere iniciativas con potencial innovador</t>
  </si>
  <si>
    <t xml:space="preserve">Promover Modalidades de Acción Sustantiva que permitan la transferencia de conocimientos y el vínculo externo </t>
  </si>
  <si>
    <t xml:space="preserve">MAS que se oriente a la transferencia de conocimientos  así como la vinculación con actores sociales externos </t>
  </si>
  <si>
    <t>cursos de educación continua basados en el marco de cualificaciones</t>
  </si>
  <si>
    <t xml:space="preserve">PPAA que generen transferencia de conocimiento </t>
  </si>
  <si>
    <t>Iniciativas de transferencia y vínculo externo</t>
  </si>
  <si>
    <t xml:space="preserve">Gestionar la producción académica y su transferencia para el desarrollo del país </t>
  </si>
  <si>
    <t xml:space="preserve">Indice de Ciudades inteligentes </t>
  </si>
  <si>
    <t>Accion de protección de Ios productos académicos mediante la propiedad intelectual.</t>
  </si>
  <si>
    <t>Guía de productos de investigación bajo el esquema de propiedad intelectual</t>
  </si>
  <si>
    <t>MAS que se oriente a la generación y socialización de conocimientos, mediante su publicación</t>
  </si>
  <si>
    <t>Promover la capacitación sobre  derechos de propiedad intelectual</t>
  </si>
  <si>
    <t>Plan de formación relativo al tema de propiedad intelectual orientado a ideas generados por los PPAA</t>
  </si>
  <si>
    <t>Acciones para capacitar al personal en propiedad intelectual</t>
  </si>
  <si>
    <t>Módulos de capacitación y sensibilización en temas de protección de propiedad intelectual.</t>
  </si>
  <si>
    <t>Plan de capacitación sobre generación de productos bajo el esquema de propiedad intelectual</t>
  </si>
  <si>
    <t xml:space="preserve">Acción de formación y discusión del personal académico en temas de derecho propiedad intelectual y propiedad colectiva del conocimiento
</t>
  </si>
  <si>
    <t>Generar capacidades estudiantiles para el desarrollo de acciones innovadoras  y emprendedoras.</t>
  </si>
  <si>
    <t>Programas de cursos con componentes de potencial innovador y capacidades emprendedoras</t>
  </si>
  <si>
    <t>TFG orientado a la creación de una idea innovadora</t>
  </si>
  <si>
    <t>Estudiante tesiario vinculado en  PPAA para el desarrollo de competencias de innovación y emprendimiento</t>
  </si>
  <si>
    <t>Acciones de Integración de estudiantes en los PPAA  (Mediante sus trabajos finales de graduación o ad honorem)</t>
  </si>
  <si>
    <t>Módulos de capacitación en temas de innovación y emprendimiento para la población estudiantil.</t>
  </si>
  <si>
    <t>Espacios de  participación de la población estudiantil en MAS orientadas a la innovación  que permitan generar productos y servicios</t>
  </si>
  <si>
    <t>Espacios de discusión y reflexión sobre las condiciones laborales, el empleo digno y la justicia social</t>
  </si>
  <si>
    <t xml:space="preserve">Participar en los espacios de discusión que incidan en la política pública. </t>
  </si>
  <si>
    <t>Participación en  instancias nacionales de toma de decisiones en la generación de politica pública</t>
  </si>
  <si>
    <t>Promover la colaboración de las personas integrantes de la Facultad en diferentes espacios de gestión política y participación ciudadana.</t>
  </si>
  <si>
    <t xml:space="preserve">Participacipación en comisiones y consejos consultivos de carácter nacional.  </t>
  </si>
  <si>
    <r>
      <rPr>
        <sz val="10"/>
        <color theme="1"/>
        <rFont val="Arial"/>
      </rPr>
      <t>participación de</t>
    </r>
    <r>
      <rPr>
        <sz val="10"/>
        <color rgb="FFFF0000"/>
        <rFont val="Arial"/>
      </rPr>
      <t xml:space="preserve"> </t>
    </r>
    <r>
      <rPr>
        <sz val="10"/>
        <color theme="1"/>
        <rFont val="Arial"/>
      </rPr>
      <t>académico en actividades que se convoquen a nivel institucional o nacional en la discusión de temas relativos a las especialidades de la ESP</t>
    </r>
  </si>
  <si>
    <t>Acciones de participación en incidencia política</t>
  </si>
  <si>
    <t>Acciones de participación en espacios de gestión política y participación ciudadana nacional e internacional</t>
  </si>
  <si>
    <t xml:space="preserve">Promover acciones académicas que incidan en la toma de decisiones en materia política pública </t>
  </si>
  <si>
    <t>Estrategia de PPAA con incidencia en la política pública.</t>
  </si>
  <si>
    <t>Plan de acciones para impulsar la incidencia del quehacer de la ESEUNA en la Política Pública</t>
  </si>
  <si>
    <r>
      <rPr>
        <sz val="10"/>
        <color theme="1"/>
        <rFont val="Arial"/>
      </rPr>
      <t>Agenda de actividades</t>
    </r>
    <r>
      <rPr>
        <sz val="10"/>
        <color theme="1"/>
        <rFont val="Arial"/>
      </rPr>
      <t xml:space="preserve"> de discusión académica con respecto a temas de interés nacional.</t>
    </r>
  </si>
  <si>
    <t>Iniciativas que inciden en la politica publica territorial y local en materia de planificación.</t>
  </si>
  <si>
    <t>Construcción de escenarios sobre la Costa Rica del 2030 con el cumplimiento parcial, total o superad de alcance de los ODS</t>
  </si>
  <si>
    <t>Participación en agendas que se convoquen de parte de la institución u otras instancias nacionales para buscar soluciones a los problemas nacionales.</t>
  </si>
  <si>
    <t>acciones  académicas dirigidas a generar procesos de incidencia de politicas públicas</t>
  </si>
  <si>
    <t>Acciones académicas que incidan a nivel inter y multisectorial.</t>
  </si>
  <si>
    <t>Acciones académicas de incidencia política</t>
  </si>
  <si>
    <t>Acción que contribuyan en espacios de incidencia y en la toma de decisiones</t>
  </si>
  <si>
    <t>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</si>
</sst>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3">
    <font>
      <sz val="11"/>
      <color theme="1"/>
      <name val="Calibri"/>
      <scheme val="minor"/>
    </font>
    <font>
      <b/>
      <sz val="11"/>
      <color theme="1"/>
      <name val="Calibri"/>
    </font>
    <font>
      <sz val="11"/>
      <color rgb="FF000000"/>
      <name val="Calibri"/>
    </font>
    <font>
      <b/>
      <sz val="11"/>
      <color theme="1"/>
      <name val="Arial"/>
    </font>
    <font>
      <b/>
      <sz val="12"/>
      <color rgb="FFFFFFFF"/>
      <name val="Calibri"/>
    </font>
    <font>
      <b/>
      <sz val="12"/>
      <color theme="0"/>
      <name val="Calibri"/>
    </font>
    <font>
      <b/>
      <sz val="11"/>
      <color rgb="FF000000"/>
      <name val="Calibri"/>
    </font>
    <font>
      <b/>
      <sz val="18"/>
      <color rgb="FF000000"/>
      <name val="Calibri"/>
    </font>
    <font>
      <sz val="11"/>
      <color theme="1"/>
      <name val="Calibri"/>
    </font>
    <font>
      <sz val="11"/>
      <color theme="1"/>
      <name val="Calibri"/>
    </font>
    <font>
      <sz val="11"/>
      <color rgb="FF000000"/>
      <name val="Calibri"/>
    </font>
    <font>
      <sz val="11"/>
      <color theme="1"/>
      <name val="Calibri"/>
      <scheme val="minor"/>
    </font>
    <font>
      <sz val="12"/>
      <color rgb="FF000000"/>
      <name val="Calibri"/>
    </font>
    <font>
      <sz val="11"/>
      <color rgb="FF242424"/>
      <name val="Calibri"/>
    </font>
    <font>
      <sz val="11"/>
      <color rgb="FF242424"/>
      <name val="Calibri"/>
    </font>
    <font>
      <sz val="11"/>
      <color rgb="FF000000"/>
      <name val="Calibri"/>
      <scheme val="minor"/>
    </font>
    <font>
      <b/>
      <sz val="11"/>
      <color rgb="FF000000"/>
      <name val="Calibri"/>
      <scheme val="minor"/>
    </font>
    <font>
      <b/>
      <sz val="11"/>
      <color rgb="FF000000"/>
      <name val="Calibri"/>
    </font>
    <font>
      <b/>
      <u/>
      <sz val="11"/>
      <color rgb="FF1155CC"/>
      <name val="Calibri"/>
    </font>
    <font>
      <b/>
      <sz val="12"/>
      <color theme="1"/>
      <name val="Arial"/>
    </font>
    <font>
      <sz val="11"/>
      <name val="Calibri"/>
    </font>
    <font>
      <b/>
      <sz val="12"/>
      <color rgb="FFFF0000"/>
      <name val="Arial"/>
    </font>
    <font>
      <b/>
      <sz val="12"/>
      <color rgb="FF000000"/>
      <name val="Calibri"/>
    </font>
    <font>
      <sz val="11"/>
      <color theme="1"/>
      <name val="Arial"/>
    </font>
    <font>
      <b/>
      <sz val="12"/>
      <color rgb="FFFF0000"/>
      <name val="Calibri"/>
    </font>
    <font>
      <b/>
      <sz val="12"/>
      <color theme="1"/>
      <name val="Calibri"/>
    </font>
    <font>
      <sz val="9"/>
      <color rgb="FF000000"/>
      <name val="Arial"/>
    </font>
    <font>
      <sz val="10"/>
      <color rgb="FF1E1E1E"/>
      <name val="Arial"/>
    </font>
    <font>
      <b/>
      <sz val="11"/>
      <color rgb="FF4A86E8"/>
      <name val="Arial"/>
    </font>
    <font>
      <b/>
      <sz val="11"/>
      <color rgb="FFFF0000"/>
      <name val="Arial"/>
    </font>
    <font>
      <b/>
      <sz val="10"/>
      <color theme="1"/>
      <name val="Calibri"/>
      <scheme val="minor"/>
    </font>
    <font>
      <sz val="11"/>
      <color theme="1"/>
      <name val="Arial"/>
    </font>
    <font>
      <sz val="10"/>
      <color theme="1"/>
      <name val="Arial"/>
    </font>
    <font>
      <sz val="10"/>
      <color theme="1"/>
      <name val="Calibri"/>
      <scheme val="minor"/>
    </font>
    <font>
      <sz val="11"/>
      <color rgb="FF1E1E1E"/>
      <name val="Calibri"/>
    </font>
    <font>
      <b/>
      <sz val="10"/>
      <color rgb="FF073763"/>
      <name val="Arial"/>
    </font>
    <font>
      <sz val="11"/>
      <color rgb="FF000000"/>
      <name val="Arial"/>
    </font>
    <font>
      <b/>
      <sz val="10"/>
      <color rgb="FF1C4587"/>
      <name val="Arial"/>
    </font>
    <font>
      <sz val="10"/>
      <color rgb="FF000000"/>
      <name val="Arial"/>
    </font>
    <font>
      <sz val="11"/>
      <color rgb="FF000000"/>
      <name val="Arial"/>
    </font>
    <font>
      <b/>
      <sz val="11"/>
      <color rgb="FFFF0000"/>
      <name val="Calibri"/>
      <scheme val="minor"/>
    </font>
    <font>
      <b/>
      <sz val="11"/>
      <color theme="1"/>
      <name val="Arial"/>
    </font>
    <font>
      <sz val="10"/>
      <color rgb="FF0000FF"/>
      <name val="Arial"/>
    </font>
    <font>
      <sz val="11"/>
      <color rgb="FF1E1E1E"/>
      <name val="Arial"/>
    </font>
    <font>
      <sz val="10"/>
      <color rgb="FFFF0000"/>
      <name val="Arial"/>
    </font>
    <font>
      <sz val="11"/>
      <color rgb="FFFF0000"/>
      <name val="Arial"/>
    </font>
    <font>
      <sz val="10"/>
      <color rgb="FF073763"/>
      <name val="Arial"/>
    </font>
    <font>
      <sz val="18"/>
      <color rgb="FFFF0000"/>
      <name val="Arial"/>
    </font>
    <font>
      <sz val="12"/>
      <color rgb="FF000000"/>
      <name val="Arial"/>
    </font>
    <font>
      <sz val="12"/>
      <color rgb="FF000000"/>
      <name val="-webkit-standard"/>
    </font>
    <font>
      <sz val="10"/>
      <color rgb="FF4472C4"/>
      <name val="Arial"/>
    </font>
    <font>
      <sz val="10"/>
      <color rgb="FF000000"/>
      <name val="Arial"/>
      <family val="2"/>
    </font>
    <font>
      <sz val="10"/>
      <color theme="1"/>
      <name val="Arial"/>
      <family val="2"/>
    </font>
  </fonts>
  <fills count="25">
    <fill>
      <patternFill patternType="none"/>
    </fill>
    <fill>
      <patternFill patternType="gray125"/>
    </fill>
    <fill>
      <patternFill patternType="solid">
        <fgColor rgb="FFCCCCCC"/>
        <bgColor rgb="FFCCCCCC"/>
      </patternFill>
    </fill>
    <fill>
      <patternFill patternType="solid">
        <fgColor rgb="FFC9DAF8"/>
        <bgColor rgb="FFC9DAF8"/>
      </patternFill>
    </fill>
    <fill>
      <patternFill patternType="solid">
        <fgColor rgb="FF666666"/>
        <bgColor rgb="FF666666"/>
      </patternFill>
    </fill>
    <fill>
      <patternFill patternType="solid">
        <fgColor rgb="FFFFFFFF"/>
        <bgColor rgb="FFFFFFFF"/>
      </patternFill>
    </fill>
    <fill>
      <patternFill patternType="solid">
        <fgColor rgb="FFCFE2F3"/>
        <bgColor rgb="FFCFE2F3"/>
      </patternFill>
    </fill>
    <fill>
      <patternFill patternType="solid">
        <fgColor rgb="FFFCE5CD"/>
        <bgColor rgb="FFFCE5CD"/>
      </patternFill>
    </fill>
    <fill>
      <patternFill patternType="solid">
        <fgColor rgb="FFFFE599"/>
        <bgColor rgb="FFFFE599"/>
      </patternFill>
    </fill>
    <fill>
      <patternFill patternType="solid">
        <fgColor rgb="FFFFF2CC"/>
        <bgColor rgb="FFFFF2CC"/>
      </patternFill>
    </fill>
    <fill>
      <patternFill patternType="solid">
        <fgColor rgb="FFB4C6E7"/>
        <bgColor rgb="FFB4C6E7"/>
      </patternFill>
    </fill>
    <fill>
      <patternFill patternType="solid">
        <fgColor rgb="FFC5E0B3"/>
        <bgColor rgb="FFC5E0B3"/>
      </patternFill>
    </fill>
    <fill>
      <patternFill patternType="solid">
        <fgColor rgb="FF00FFFF"/>
        <bgColor rgb="FF00FFFF"/>
      </patternFill>
    </fill>
    <fill>
      <patternFill patternType="solid">
        <fgColor rgb="FFB7B7B7"/>
        <bgColor rgb="FFB7B7B7"/>
      </patternFill>
    </fill>
    <fill>
      <patternFill patternType="solid">
        <fgColor rgb="FFA2C4C9"/>
        <bgColor rgb="FFA2C4C9"/>
      </patternFill>
    </fill>
    <fill>
      <patternFill patternType="solid">
        <fgColor rgb="FFBFBFBF"/>
        <bgColor rgb="FFBFBFBF"/>
      </patternFill>
    </fill>
    <fill>
      <patternFill patternType="solid">
        <fgColor rgb="FFD8D8D8"/>
        <bgColor rgb="FFD8D8D8"/>
      </patternFill>
    </fill>
    <fill>
      <patternFill patternType="solid">
        <fgColor rgb="FFD9EAD3"/>
        <bgColor rgb="FFD9EAD3"/>
      </patternFill>
    </fill>
    <fill>
      <patternFill patternType="solid">
        <fgColor theme="0"/>
        <bgColor theme="0"/>
      </patternFill>
    </fill>
    <fill>
      <patternFill patternType="solid">
        <fgColor theme="4"/>
        <bgColor theme="4"/>
      </patternFill>
    </fill>
    <fill>
      <patternFill patternType="solid">
        <fgColor rgb="FF4472C4"/>
        <bgColor rgb="FF4472C4"/>
      </patternFill>
    </fill>
    <fill>
      <patternFill patternType="solid">
        <fgColor rgb="FF00FF00"/>
        <bgColor rgb="FF00FF00"/>
      </patternFill>
    </fill>
    <fill>
      <patternFill patternType="solid">
        <fgColor rgb="FFFFFF00"/>
        <bgColor theme="0"/>
      </patternFill>
    </fill>
    <fill>
      <patternFill patternType="solid">
        <fgColor rgb="FFFFFF00"/>
        <bgColor indexed="64"/>
      </patternFill>
    </fill>
    <fill>
      <patternFill patternType="solid">
        <fgColor rgb="FFFFFF00"/>
        <bgColor rgb="FFFFFFFF"/>
      </patternFill>
    </fill>
  </fills>
  <borders count="30">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FFFFFF"/>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style="thin">
        <color rgb="FFFFFFFF"/>
      </left>
      <right style="thin">
        <color rgb="FFFFFFFF"/>
      </right>
      <top/>
      <bottom style="thin">
        <color rgb="FFFFFFFF"/>
      </bottom>
      <diagonal/>
    </border>
    <border>
      <left style="thin">
        <color rgb="FFFFFFFF"/>
      </left>
      <right style="thin">
        <color rgb="FFFFFFFF"/>
      </right>
      <top style="thin">
        <color rgb="FFFFFFFF"/>
      </top>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style="thin">
        <color rgb="FF000000"/>
      </top>
      <bottom/>
      <diagonal/>
    </border>
  </borders>
  <cellStyleXfs count="1">
    <xf numFmtId="0" fontId="0" fillId="0" borderId="0"/>
  </cellStyleXfs>
  <cellXfs count="303">
    <xf numFmtId="0" fontId="0" fillId="0" borderId="0" xfId="0"/>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0" xfId="0" applyFont="1" applyFill="1" applyAlignment="1">
      <alignment horizontal="center" vertical="center" wrapText="1"/>
    </xf>
    <xf numFmtId="0" fontId="2" fillId="0" borderId="0" xfId="0" applyFont="1" applyAlignment="1">
      <alignment horizontal="left" vertical="center"/>
    </xf>
    <xf numFmtId="0" fontId="3" fillId="3" borderId="0" xfId="0" applyFont="1" applyFill="1" applyAlignment="1">
      <alignment horizontal="center" vertical="center" wrapText="1"/>
    </xf>
    <xf numFmtId="0" fontId="4" fillId="4" borderId="3" xfId="0" applyFont="1" applyFill="1" applyBorder="1" applyAlignment="1">
      <alignment horizontal="center" vertical="center"/>
    </xf>
    <xf numFmtId="0" fontId="5" fillId="4" borderId="3" xfId="0" applyFont="1" applyFill="1" applyBorder="1" applyAlignment="1">
      <alignment horizontal="center" vertical="center"/>
    </xf>
    <xf numFmtId="0" fontId="6" fillId="5" borderId="0" xfId="0" applyFont="1" applyFill="1" applyAlignment="1">
      <alignment vertical="center"/>
    </xf>
    <xf numFmtId="0" fontId="2" fillId="7" borderId="4" xfId="0" applyFont="1" applyFill="1" applyBorder="1" applyAlignment="1">
      <alignment horizontal="left" vertical="center" wrapText="1"/>
    </xf>
    <xf numFmtId="0" fontId="2" fillId="0" borderId="2" xfId="0" applyFont="1" applyBorder="1" applyAlignment="1">
      <alignment horizontal="left" vertical="center" wrapText="1"/>
    </xf>
    <xf numFmtId="0" fontId="8" fillId="0" borderId="1" xfId="0" applyFont="1" applyBorder="1" applyAlignment="1">
      <alignment vertical="center" wrapText="1"/>
    </xf>
    <xf numFmtId="0" fontId="2" fillId="0" borderId="2" xfId="0" applyFont="1" applyBorder="1" applyAlignment="1">
      <alignment horizontal="left" vertical="center"/>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0" xfId="0" applyFont="1" applyAlignment="1">
      <alignment horizontal="left" vertical="center" wrapText="1"/>
    </xf>
    <xf numFmtId="0" fontId="9" fillId="0" borderId="0" xfId="0" applyFont="1" applyAlignment="1">
      <alignment vertical="center" wrapText="1"/>
    </xf>
    <xf numFmtId="0" fontId="2" fillId="5" borderId="5" xfId="0" applyFont="1" applyFill="1" applyBorder="1" applyAlignment="1">
      <alignment horizontal="left" vertical="center"/>
    </xf>
    <xf numFmtId="0" fontId="8" fillId="5" borderId="1" xfId="0" applyFont="1" applyFill="1" applyBorder="1"/>
    <xf numFmtId="0" fontId="8" fillId="8" borderId="1" xfId="0" applyFont="1" applyFill="1" applyBorder="1" applyAlignment="1">
      <alignment horizontal="center"/>
    </xf>
    <xf numFmtId="49" fontId="8" fillId="5" borderId="1" xfId="0" applyNumberFormat="1" applyFont="1" applyFill="1" applyBorder="1"/>
    <xf numFmtId="0" fontId="8" fillId="0" borderId="1" xfId="0" applyFont="1" applyBorder="1" applyAlignment="1">
      <alignment wrapText="1"/>
    </xf>
    <xf numFmtId="0" fontId="10" fillId="0" borderId="6" xfId="0" applyFont="1" applyBorder="1" applyAlignment="1">
      <alignment wrapText="1"/>
    </xf>
    <xf numFmtId="0" fontId="10" fillId="0" borderId="7" xfId="0" applyFont="1" applyBorder="1" applyAlignment="1">
      <alignment horizontal="left" vertical="center"/>
    </xf>
    <xf numFmtId="0" fontId="2" fillId="0" borderId="0" xfId="0" applyFont="1" applyAlignment="1">
      <alignment vertical="center"/>
    </xf>
    <xf numFmtId="0" fontId="2" fillId="9" borderId="0" xfId="0" applyFont="1" applyFill="1" applyAlignment="1">
      <alignment vertical="center"/>
    </xf>
    <xf numFmtId="49" fontId="2" fillId="9" borderId="0" xfId="0" applyNumberFormat="1" applyFont="1" applyFill="1" applyAlignment="1">
      <alignment vertical="center"/>
    </xf>
    <xf numFmtId="0" fontId="2" fillId="5" borderId="0" xfId="0" applyFont="1" applyFill="1" applyAlignment="1">
      <alignment vertical="center"/>
    </xf>
    <xf numFmtId="0" fontId="2" fillId="0" borderId="1" xfId="0" applyFont="1" applyBorder="1" applyAlignment="1">
      <alignment horizontal="left" vertical="center"/>
    </xf>
    <xf numFmtId="0" fontId="2" fillId="5" borderId="8" xfId="0" applyFont="1" applyFill="1" applyBorder="1" applyAlignment="1">
      <alignment horizontal="left" vertical="center"/>
    </xf>
    <xf numFmtId="0" fontId="10" fillId="0" borderId="1" xfId="0" applyFont="1" applyBorder="1" applyAlignment="1">
      <alignment wrapText="1"/>
    </xf>
    <xf numFmtId="0" fontId="10" fillId="0" borderId="9" xfId="0" applyFont="1" applyBorder="1" applyAlignment="1">
      <alignment horizontal="left" vertical="center"/>
    </xf>
    <xf numFmtId="0" fontId="8" fillId="0" borderId="4" xfId="0" applyFont="1" applyBorder="1" applyAlignment="1">
      <alignment vertical="center" wrapText="1"/>
    </xf>
    <xf numFmtId="0" fontId="10" fillId="5" borderId="9" xfId="0" applyFont="1" applyFill="1" applyBorder="1" applyAlignment="1">
      <alignment horizontal="left" vertical="center"/>
    </xf>
    <xf numFmtId="0" fontId="8" fillId="5" borderId="0" xfId="0" applyFont="1" applyFill="1" applyAlignment="1">
      <alignment vertical="center"/>
    </xf>
    <xf numFmtId="0" fontId="9" fillId="5" borderId="9" xfId="0" applyFont="1" applyFill="1" applyBorder="1" applyAlignment="1">
      <alignment vertical="center"/>
    </xf>
    <xf numFmtId="49" fontId="2" fillId="0" borderId="0" xfId="0" applyNumberFormat="1" applyFont="1" applyAlignment="1">
      <alignment vertical="center"/>
    </xf>
    <xf numFmtId="49" fontId="8" fillId="10" borderId="1" xfId="0" applyNumberFormat="1" applyFont="1" applyFill="1" applyBorder="1" applyAlignment="1">
      <alignment horizontal="center"/>
    </xf>
    <xf numFmtId="0" fontId="9" fillId="0" borderId="1" xfId="0" applyFont="1" applyBorder="1" applyAlignment="1">
      <alignment vertical="center" wrapText="1"/>
    </xf>
    <xf numFmtId="0" fontId="2" fillId="5" borderId="9" xfId="0" applyFont="1" applyFill="1" applyBorder="1" applyAlignment="1">
      <alignment vertical="center"/>
    </xf>
    <xf numFmtId="0" fontId="9" fillId="0" borderId="1" xfId="0" applyFont="1" applyBorder="1" applyAlignment="1">
      <alignment horizontal="left" wrapText="1"/>
    </xf>
    <xf numFmtId="0" fontId="11" fillId="0" borderId="0" xfId="0" applyFont="1" applyAlignment="1">
      <alignment vertical="center"/>
    </xf>
    <xf numFmtId="0" fontId="2" fillId="0" borderId="9" xfId="0" applyFont="1" applyBorder="1" applyAlignment="1">
      <alignment vertical="center"/>
    </xf>
    <xf numFmtId="0" fontId="8" fillId="11" borderId="1" xfId="0" applyFont="1" applyFill="1" applyBorder="1" applyAlignment="1">
      <alignment horizontal="center"/>
    </xf>
    <xf numFmtId="0" fontId="6" fillId="6" borderId="0" xfId="0" applyFont="1" applyFill="1" applyAlignment="1">
      <alignment vertical="center"/>
    </xf>
    <xf numFmtId="0" fontId="2" fillId="5" borderId="10" xfId="0" applyFont="1" applyFill="1" applyBorder="1" applyAlignment="1">
      <alignment horizontal="left" vertical="center"/>
    </xf>
    <xf numFmtId="0" fontId="10" fillId="0" borderId="0" xfId="0" applyFont="1" applyAlignment="1">
      <alignment wrapText="1"/>
    </xf>
    <xf numFmtId="0" fontId="2" fillId="5" borderId="11" xfId="0" applyFont="1" applyFill="1" applyBorder="1" applyAlignment="1">
      <alignment vertical="center"/>
    </xf>
    <xf numFmtId="0" fontId="2" fillId="5" borderId="7" xfId="0" applyFont="1" applyFill="1" applyBorder="1" applyAlignment="1">
      <alignment vertical="center"/>
    </xf>
    <xf numFmtId="0" fontId="10" fillId="5" borderId="1" xfId="0" applyFont="1" applyFill="1" applyBorder="1" applyAlignment="1">
      <alignment vertical="center"/>
    </xf>
    <xf numFmtId="0" fontId="12" fillId="5" borderId="9" xfId="0" applyFont="1" applyFill="1" applyBorder="1" applyAlignment="1">
      <alignment vertical="center"/>
    </xf>
    <xf numFmtId="0" fontId="12" fillId="0" borderId="9" xfId="0" applyFont="1" applyBorder="1" applyAlignment="1">
      <alignment vertical="center"/>
    </xf>
    <xf numFmtId="0" fontId="10" fillId="0" borderId="0" xfId="0" applyFont="1" applyAlignment="1">
      <alignment vertical="center"/>
    </xf>
    <xf numFmtId="0" fontId="10" fillId="5" borderId="0" xfId="0" applyFont="1" applyFill="1" applyAlignment="1">
      <alignment vertical="center"/>
    </xf>
    <xf numFmtId="0" fontId="2" fillId="5" borderId="9" xfId="0" applyFont="1" applyFill="1" applyBorder="1" applyAlignment="1">
      <alignment horizontal="left" vertical="center"/>
    </xf>
    <xf numFmtId="0" fontId="12" fillId="0" borderId="0" xfId="0" applyFont="1" applyAlignment="1">
      <alignment vertical="center"/>
    </xf>
    <xf numFmtId="0" fontId="2" fillId="0" borderId="9" xfId="0" applyFont="1" applyBorder="1" applyAlignment="1">
      <alignment horizontal="left" vertical="center"/>
    </xf>
    <xf numFmtId="0" fontId="13" fillId="0" borderId="1" xfId="0" applyFont="1" applyBorder="1" applyAlignment="1">
      <alignment wrapText="1"/>
    </xf>
    <xf numFmtId="0" fontId="2" fillId="12" borderId="9" xfId="0" applyFont="1" applyFill="1" applyBorder="1" applyAlignment="1">
      <alignment horizontal="left" vertical="center"/>
    </xf>
    <xf numFmtId="0" fontId="2" fillId="5" borderId="0" xfId="0" applyFont="1" applyFill="1" applyAlignment="1">
      <alignment horizontal="left" vertical="center"/>
    </xf>
    <xf numFmtId="0" fontId="14" fillId="0" borderId="1" xfId="0" applyFont="1" applyBorder="1" applyAlignment="1">
      <alignment wrapText="1"/>
    </xf>
    <xf numFmtId="0" fontId="8" fillId="0" borderId="0" xfId="0" applyFont="1" applyAlignment="1">
      <alignment vertical="center"/>
    </xf>
    <xf numFmtId="49" fontId="8" fillId="0" borderId="0" xfId="0" applyNumberFormat="1" applyFont="1" applyAlignment="1">
      <alignment vertical="center"/>
    </xf>
    <xf numFmtId="0" fontId="2" fillId="12" borderId="11" xfId="0" applyFont="1" applyFill="1" applyBorder="1" applyAlignment="1">
      <alignment horizontal="left" vertical="center"/>
    </xf>
    <xf numFmtId="49" fontId="8" fillId="8" borderId="1" xfId="0" applyNumberFormat="1" applyFont="1" applyFill="1" applyBorder="1" applyAlignment="1">
      <alignment horizontal="center"/>
    </xf>
    <xf numFmtId="0" fontId="10" fillId="5" borderId="6" xfId="0" applyFont="1" applyFill="1" applyBorder="1" applyAlignment="1">
      <alignment vertical="center"/>
    </xf>
    <xf numFmtId="0" fontId="2" fillId="12" borderId="7" xfId="0" applyFont="1" applyFill="1" applyBorder="1" applyAlignment="1">
      <alignment horizontal="left" vertical="center"/>
    </xf>
    <xf numFmtId="0" fontId="8" fillId="6" borderId="0" xfId="0" applyFont="1" applyFill="1" applyAlignment="1">
      <alignment vertical="center"/>
    </xf>
    <xf numFmtId="0" fontId="2" fillId="0" borderId="0" xfId="0" applyFont="1" applyAlignment="1">
      <alignment vertical="center" wrapText="1"/>
    </xf>
    <xf numFmtId="0" fontId="2" fillId="7" borderId="4" xfId="0" applyFont="1" applyFill="1" applyBorder="1" applyAlignment="1">
      <alignment vertical="center" wrapText="1"/>
    </xf>
    <xf numFmtId="0" fontId="2" fillId="9" borderId="4" xfId="0" applyFont="1" applyFill="1" applyBorder="1" applyAlignment="1">
      <alignment horizontal="left" vertical="center" wrapText="1"/>
    </xf>
    <xf numFmtId="0" fontId="10" fillId="5" borderId="12" xfId="0" applyFont="1" applyFill="1" applyBorder="1" applyAlignment="1">
      <alignment vertical="center"/>
    </xf>
    <xf numFmtId="0" fontId="2" fillId="0" borderId="11" xfId="0" applyFont="1" applyBorder="1" applyAlignment="1">
      <alignment horizontal="left" vertical="center"/>
    </xf>
    <xf numFmtId="49" fontId="8" fillId="5" borderId="0" xfId="0" applyNumberFormat="1" applyFont="1" applyFill="1" applyAlignment="1">
      <alignment vertical="center"/>
    </xf>
    <xf numFmtId="0" fontId="15" fillId="5" borderId="0" xfId="0" applyFont="1" applyFill="1" applyAlignment="1">
      <alignment vertical="center"/>
    </xf>
    <xf numFmtId="0" fontId="6" fillId="5" borderId="0" xfId="0" applyFont="1" applyFill="1" applyAlignment="1">
      <alignment horizontal="left" vertical="center"/>
    </xf>
    <xf numFmtId="0" fontId="1" fillId="5" borderId="0" xfId="0" applyFont="1" applyFill="1" applyAlignment="1">
      <alignment vertical="center"/>
    </xf>
    <xf numFmtId="49" fontId="1" fillId="5" borderId="0" xfId="0" applyNumberFormat="1" applyFont="1" applyFill="1" applyAlignment="1">
      <alignment vertical="center"/>
    </xf>
    <xf numFmtId="0" fontId="16" fillId="5" borderId="0" xfId="0" applyFont="1" applyFill="1" applyAlignment="1">
      <alignment vertical="center"/>
    </xf>
    <xf numFmtId="0" fontId="17" fillId="5" borderId="0" xfId="0" applyFont="1" applyFill="1" applyAlignment="1">
      <alignment vertical="center"/>
    </xf>
    <xf numFmtId="0" fontId="2" fillId="0" borderId="4" xfId="0" applyFont="1" applyBorder="1" applyAlignment="1">
      <alignment vertical="center" wrapText="1"/>
    </xf>
    <xf numFmtId="0" fontId="8" fillId="0" borderId="0" xfId="0" applyFont="1" applyAlignment="1">
      <alignment horizontal="left" vertical="center" wrapText="1"/>
    </xf>
    <xf numFmtId="0" fontId="9" fillId="0" borderId="0" xfId="0" applyFont="1" applyAlignment="1">
      <alignment vertical="center"/>
    </xf>
    <xf numFmtId="0" fontId="10" fillId="5" borderId="0" xfId="0" applyFont="1" applyFill="1" applyAlignment="1">
      <alignment vertical="top"/>
    </xf>
    <xf numFmtId="0" fontId="17" fillId="5" borderId="0" xfId="0" applyFont="1" applyFill="1" applyAlignment="1">
      <alignment vertical="top"/>
    </xf>
    <xf numFmtId="0" fontId="18" fillId="5" borderId="0" xfId="0" applyFont="1" applyFill="1" applyAlignment="1">
      <alignment vertical="top"/>
    </xf>
    <xf numFmtId="0" fontId="8" fillId="5" borderId="0" xfId="0" applyFont="1" applyFill="1" applyAlignment="1">
      <alignment horizontal="left" vertical="center"/>
    </xf>
    <xf numFmtId="0" fontId="8" fillId="9" borderId="0" xfId="0" applyFont="1" applyFill="1" applyAlignment="1">
      <alignment vertical="center"/>
    </xf>
    <xf numFmtId="49" fontId="8" fillId="9" borderId="0" xfId="0" applyNumberFormat="1" applyFont="1" applyFill="1" applyAlignment="1">
      <alignment vertical="center"/>
    </xf>
    <xf numFmtId="0" fontId="9" fillId="0" borderId="0" xfId="0" applyFont="1" applyAlignment="1">
      <alignment horizontal="left" vertical="center"/>
    </xf>
    <xf numFmtId="0" fontId="8" fillId="0" borderId="0" xfId="0" applyFont="1" applyAlignment="1">
      <alignment horizontal="left" vertical="center"/>
    </xf>
    <xf numFmtId="0" fontId="9" fillId="0" borderId="0" xfId="0" applyFont="1" applyAlignment="1">
      <alignment horizontal="center" vertical="center"/>
    </xf>
    <xf numFmtId="0" fontId="11" fillId="0" borderId="0" xfId="0" applyFont="1" applyAlignment="1">
      <alignment horizontal="left" vertical="center"/>
    </xf>
    <xf numFmtId="164" fontId="8" fillId="9" borderId="0" xfId="0" applyNumberFormat="1" applyFont="1" applyFill="1" applyAlignment="1">
      <alignment vertical="center"/>
    </xf>
    <xf numFmtId="0" fontId="9" fillId="5" borderId="0" xfId="0" applyFont="1" applyFill="1" applyAlignment="1">
      <alignment vertical="center"/>
    </xf>
    <xf numFmtId="164" fontId="8" fillId="9" borderId="0" xfId="0" applyNumberFormat="1" applyFont="1" applyFill="1"/>
    <xf numFmtId="49" fontId="8" fillId="9" borderId="0" xfId="0" applyNumberFormat="1" applyFont="1" applyFill="1"/>
    <xf numFmtId="0" fontId="8" fillId="0" borderId="0" xfId="0" applyFont="1"/>
    <xf numFmtId="0" fontId="8" fillId="6" borderId="0" xfId="0" applyFont="1" applyFill="1"/>
    <xf numFmtId="0" fontId="22" fillId="15" borderId="1" xfId="0" applyFont="1" applyFill="1" applyBorder="1" applyAlignment="1">
      <alignment horizontal="left" vertical="center" wrapText="1"/>
    </xf>
    <xf numFmtId="0" fontId="3" fillId="17" borderId="1" xfId="0" applyFont="1" applyFill="1" applyBorder="1" applyAlignment="1">
      <alignment horizontal="center" vertical="center" wrapText="1"/>
    </xf>
    <xf numFmtId="0" fontId="30" fillId="3" borderId="1" xfId="0" applyFont="1" applyFill="1" applyBorder="1" applyAlignment="1">
      <alignment horizontal="center" vertical="center" wrapText="1"/>
    </xf>
    <xf numFmtId="0" fontId="8" fillId="5" borderId="2" xfId="0" applyFont="1" applyFill="1" applyBorder="1" applyAlignment="1">
      <alignment vertical="center" wrapText="1"/>
    </xf>
    <xf numFmtId="164" fontId="31" fillId="5" borderId="1" xfId="0" applyNumberFormat="1" applyFont="1" applyFill="1" applyBorder="1" applyAlignment="1">
      <alignment horizontal="center" vertical="center" wrapText="1"/>
    </xf>
    <xf numFmtId="1" fontId="23" fillId="5" borderId="21" xfId="0" applyNumberFormat="1" applyFont="1" applyFill="1" applyBorder="1" applyAlignment="1">
      <alignment horizontal="center" vertical="center"/>
    </xf>
    <xf numFmtId="164" fontId="31" fillId="5" borderId="1" xfId="0" applyNumberFormat="1" applyFont="1" applyFill="1" applyBorder="1" applyAlignment="1">
      <alignment horizontal="center" vertical="center"/>
    </xf>
    <xf numFmtId="0" fontId="31" fillId="0" borderId="1" xfId="0" applyFont="1" applyBorder="1" applyAlignment="1">
      <alignment vertical="center"/>
    </xf>
    <xf numFmtId="0" fontId="23" fillId="5" borderId="1" xfId="0" applyFont="1" applyFill="1" applyBorder="1" applyAlignment="1">
      <alignment horizontal="center" vertical="center"/>
    </xf>
    <xf numFmtId="9" fontId="31" fillId="0" borderId="1" xfId="0" applyNumberFormat="1" applyFont="1" applyBorder="1" applyAlignment="1">
      <alignment horizontal="center" vertical="center"/>
    </xf>
    <xf numFmtId="9" fontId="9" fillId="0" borderId="1" xfId="0" applyNumberFormat="1" applyFont="1" applyBorder="1" applyAlignment="1">
      <alignment horizontal="right" vertical="center"/>
    </xf>
    <xf numFmtId="0" fontId="8" fillId="18" borderId="2" xfId="0" applyFont="1" applyFill="1" applyBorder="1" applyAlignment="1">
      <alignment vertical="center" wrapText="1"/>
    </xf>
    <xf numFmtId="164" fontId="8" fillId="5" borderId="1" xfId="0" applyNumberFormat="1" applyFont="1" applyFill="1" applyBorder="1" applyAlignment="1">
      <alignment horizontal="center" vertical="center" wrapText="1"/>
    </xf>
    <xf numFmtId="1" fontId="8" fillId="19" borderId="21" xfId="0" applyNumberFormat="1" applyFont="1" applyFill="1" applyBorder="1" applyAlignment="1">
      <alignment horizontal="center" vertical="center"/>
    </xf>
    <xf numFmtId="164" fontId="8" fillId="5" borderId="1" xfId="0" applyNumberFormat="1" applyFont="1" applyFill="1" applyBorder="1" applyAlignment="1">
      <alignment horizontal="center" vertical="center"/>
    </xf>
    <xf numFmtId="0" fontId="8" fillId="0" borderId="1" xfId="0" applyFont="1" applyBorder="1" applyAlignment="1">
      <alignment vertical="center"/>
    </xf>
    <xf numFmtId="0" fontId="8" fillId="5" borderId="1" xfId="0" applyFont="1" applyFill="1" applyBorder="1" applyAlignment="1">
      <alignment horizontal="center" vertical="center"/>
    </xf>
    <xf numFmtId="0" fontId="8" fillId="18" borderId="1" xfId="0" applyFont="1" applyFill="1" applyBorder="1" applyAlignment="1">
      <alignment vertical="center" wrapText="1"/>
    </xf>
    <xf numFmtId="1" fontId="8" fillId="19" borderId="1" xfId="0" applyNumberFormat="1" applyFont="1" applyFill="1" applyBorder="1" applyAlignment="1">
      <alignment horizontal="center" vertical="center" wrapText="1"/>
    </xf>
    <xf numFmtId="164" fontId="8" fillId="18" borderId="1" xfId="0" applyNumberFormat="1" applyFont="1" applyFill="1" applyBorder="1" applyAlignment="1">
      <alignment horizontal="center" vertical="center" wrapText="1"/>
    </xf>
    <xf numFmtId="0" fontId="8" fillId="0" borderId="1" xfId="0" applyFont="1" applyBorder="1" applyAlignment="1">
      <alignment horizontal="left" vertical="center" wrapText="1"/>
    </xf>
    <xf numFmtId="0" fontId="8" fillId="5" borderId="1" xfId="0" applyFont="1" applyFill="1" applyBorder="1" applyAlignment="1">
      <alignment horizontal="center" vertical="center" wrapText="1"/>
    </xf>
    <xf numFmtId="0" fontId="32" fillId="0" borderId="1" xfId="0" applyFont="1" applyBorder="1" applyAlignment="1">
      <alignment horizontal="left" vertical="center" wrapText="1"/>
    </xf>
    <xf numFmtId="9" fontId="32" fillId="0" borderId="1" xfId="0" applyNumberFormat="1" applyFont="1" applyBorder="1" applyAlignment="1">
      <alignment horizontal="center" vertical="center" wrapText="1"/>
    </xf>
    <xf numFmtId="9" fontId="33" fillId="0" borderId="1" xfId="0" applyNumberFormat="1" applyFont="1" applyBorder="1" applyAlignment="1">
      <alignment vertical="center" wrapText="1"/>
    </xf>
    <xf numFmtId="0" fontId="8" fillId="18" borderId="1" xfId="0" applyFont="1" applyFill="1" applyBorder="1" applyAlignment="1">
      <alignment horizontal="center" vertical="center" wrapText="1"/>
    </xf>
    <xf numFmtId="164" fontId="8" fillId="5" borderId="17" xfId="0" applyNumberFormat="1" applyFont="1" applyFill="1" applyBorder="1" applyAlignment="1">
      <alignment horizontal="center" vertical="center" wrapText="1"/>
    </xf>
    <xf numFmtId="0" fontId="31" fillId="0" borderId="1" xfId="0" applyFont="1" applyBorder="1" applyAlignment="1">
      <alignment vertical="center" wrapText="1"/>
    </xf>
    <xf numFmtId="9" fontId="31" fillId="0" borderId="1" xfId="0" applyNumberFormat="1" applyFont="1" applyBorder="1" applyAlignment="1">
      <alignment horizontal="center" vertical="center" wrapText="1"/>
    </xf>
    <xf numFmtId="3" fontId="8" fillId="5" borderId="1" xfId="0" applyNumberFormat="1" applyFont="1" applyFill="1" applyBorder="1" applyAlignment="1">
      <alignment horizontal="center" vertical="center" wrapText="1"/>
    </xf>
    <xf numFmtId="9" fontId="9" fillId="0" borderId="1" xfId="0" applyNumberFormat="1" applyFont="1" applyBorder="1" applyAlignment="1">
      <alignment horizontal="right" vertical="center" wrapText="1"/>
    </xf>
    <xf numFmtId="1" fontId="8" fillId="5" borderId="1" xfId="0" applyNumberFormat="1" applyFont="1" applyFill="1" applyBorder="1" applyAlignment="1">
      <alignment horizontal="center" vertical="center" wrapText="1"/>
    </xf>
    <xf numFmtId="164" fontId="8" fillId="5" borderId="0" xfId="0" applyNumberFormat="1" applyFont="1" applyFill="1" applyAlignment="1">
      <alignment horizontal="center" vertical="center" wrapText="1"/>
    </xf>
    <xf numFmtId="1" fontId="2" fillId="5" borderId="1" xfId="0" applyNumberFormat="1" applyFont="1" applyFill="1" applyBorder="1" applyAlignment="1">
      <alignment horizontal="center" vertical="center" wrapText="1"/>
    </xf>
    <xf numFmtId="164" fontId="34" fillId="18" borderId="17" xfId="0" applyNumberFormat="1" applyFont="1" applyFill="1" applyBorder="1" applyAlignment="1">
      <alignment horizontal="center" vertical="center" wrapText="1"/>
    </xf>
    <xf numFmtId="1" fontId="8" fillId="20" borderId="1" xfId="0" applyNumberFormat="1" applyFont="1" applyFill="1" applyBorder="1" applyAlignment="1">
      <alignment horizontal="center" vertical="center" wrapText="1"/>
    </xf>
    <xf numFmtId="164" fontId="8" fillId="18" borderId="17" xfId="0" applyNumberFormat="1" applyFont="1" applyFill="1" applyBorder="1" applyAlignment="1">
      <alignment horizontal="center" vertical="center" wrapText="1"/>
    </xf>
    <xf numFmtId="164" fontId="2" fillId="18" borderId="1" xfId="0" applyNumberFormat="1" applyFont="1" applyFill="1" applyBorder="1" applyAlignment="1">
      <alignment horizontal="center" vertical="center" wrapText="1"/>
    </xf>
    <xf numFmtId="0" fontId="8" fillId="5" borderId="1" xfId="0" applyFont="1" applyFill="1" applyBorder="1" applyAlignment="1">
      <alignment vertical="center" wrapText="1"/>
    </xf>
    <xf numFmtId="164" fontId="32" fillId="18" borderId="17" xfId="0" applyNumberFormat="1" applyFont="1" applyFill="1" applyBorder="1" applyAlignment="1">
      <alignment horizontal="center" vertical="center" wrapText="1"/>
    </xf>
    <xf numFmtId="1" fontId="31" fillId="5" borderId="1" xfId="0" applyNumberFormat="1" applyFont="1" applyFill="1" applyBorder="1" applyAlignment="1">
      <alignment horizontal="center" vertical="center" wrapText="1"/>
    </xf>
    <xf numFmtId="164" fontId="32" fillId="18" borderId="1" xfId="0" applyNumberFormat="1" applyFont="1" applyFill="1" applyBorder="1" applyAlignment="1">
      <alignment horizontal="center" vertical="center" wrapText="1"/>
    </xf>
    <xf numFmtId="0" fontId="23" fillId="5" borderId="1" xfId="0" applyFont="1" applyFill="1" applyBorder="1" applyAlignment="1">
      <alignment horizontal="center" vertical="center" wrapText="1"/>
    </xf>
    <xf numFmtId="0" fontId="11" fillId="0" borderId="26" xfId="0" applyFont="1" applyBorder="1" applyAlignment="1">
      <alignment vertical="center"/>
    </xf>
    <xf numFmtId="0" fontId="11" fillId="0" borderId="26" xfId="0" applyFont="1" applyBorder="1" applyAlignment="1">
      <alignment vertical="center" wrapText="1"/>
    </xf>
    <xf numFmtId="10" fontId="33" fillId="0" borderId="26" xfId="0" applyNumberFormat="1" applyFont="1" applyBorder="1" applyAlignment="1">
      <alignment vertical="center" wrapText="1"/>
    </xf>
    <xf numFmtId="0" fontId="11" fillId="0" borderId="27" xfId="0" applyFont="1" applyBorder="1" applyAlignment="1">
      <alignment vertical="center"/>
    </xf>
    <xf numFmtId="0" fontId="11" fillId="0" borderId="27" xfId="0" applyFont="1" applyBorder="1" applyAlignment="1">
      <alignment vertical="center" wrapText="1"/>
    </xf>
    <xf numFmtId="0" fontId="33" fillId="0" borderId="27" xfId="0" applyFont="1" applyBorder="1" applyAlignment="1">
      <alignment vertical="center" wrapText="1"/>
    </xf>
    <xf numFmtId="0" fontId="30" fillId="3" borderId="1" xfId="0" applyFont="1" applyFill="1" applyBorder="1" applyAlignment="1">
      <alignment vertical="center" wrapText="1"/>
    </xf>
    <xf numFmtId="0" fontId="2" fillId="18" borderId="1" xfId="0" applyFont="1" applyFill="1" applyBorder="1" applyAlignment="1">
      <alignment vertical="center" wrapText="1"/>
    </xf>
    <xf numFmtId="3" fontId="23" fillId="19" borderId="1" xfId="0" applyNumberFormat="1" applyFont="1" applyFill="1" applyBorder="1" applyAlignment="1">
      <alignment horizontal="center" vertical="center"/>
    </xf>
    <xf numFmtId="164" fontId="2" fillId="5" borderId="1" xfId="0" applyNumberFormat="1" applyFont="1" applyFill="1" applyBorder="1" applyAlignment="1">
      <alignment horizontal="center" vertical="center"/>
    </xf>
    <xf numFmtId="0" fontId="2" fillId="0" borderId="1" xfId="0" applyFont="1" applyBorder="1" applyAlignment="1">
      <alignment vertical="center"/>
    </xf>
    <xf numFmtId="0" fontId="2" fillId="5" borderId="1" xfId="0" applyFont="1" applyFill="1" applyBorder="1" applyAlignment="1">
      <alignment vertical="center"/>
    </xf>
    <xf numFmtId="9" fontId="8" fillId="0" borderId="1" xfId="0" applyNumberFormat="1" applyFont="1" applyBorder="1" applyAlignment="1">
      <alignment horizontal="center" vertical="center"/>
    </xf>
    <xf numFmtId="0" fontId="36" fillId="5" borderId="21" xfId="0" applyFont="1" applyFill="1" applyBorder="1" applyAlignment="1">
      <alignment horizontal="center" vertical="center"/>
    </xf>
    <xf numFmtId="164" fontId="8" fillId="5" borderId="1" xfId="0" applyNumberFormat="1" applyFont="1" applyFill="1" applyBorder="1" applyAlignment="1">
      <alignment vertical="center"/>
    </xf>
    <xf numFmtId="164" fontId="32" fillId="18" borderId="17" xfId="0" applyNumberFormat="1" applyFont="1" applyFill="1" applyBorder="1" applyAlignment="1">
      <alignment horizontal="left" vertical="center" wrapText="1"/>
    </xf>
    <xf numFmtId="3" fontId="31" fillId="5" borderId="1" xfId="0" applyNumberFormat="1" applyFont="1" applyFill="1" applyBorder="1" applyAlignment="1">
      <alignment horizontal="center" vertical="center" wrapText="1"/>
    </xf>
    <xf numFmtId="3" fontId="23" fillId="5" borderId="1" xfId="0" applyNumberFormat="1" applyFont="1" applyFill="1" applyBorder="1" applyAlignment="1">
      <alignment horizontal="center" vertical="center"/>
    </xf>
    <xf numFmtId="0" fontId="23" fillId="5" borderId="4" xfId="0" applyFont="1" applyFill="1" applyBorder="1" applyAlignment="1">
      <alignment horizontal="center" vertical="center" wrapText="1"/>
    </xf>
    <xf numFmtId="0" fontId="8" fillId="5" borderId="0" xfId="0" applyFont="1" applyFill="1" applyAlignment="1">
      <alignment horizontal="left" vertical="center" wrapText="1"/>
    </xf>
    <xf numFmtId="3" fontId="23" fillId="5" borderId="1" xfId="0" applyNumberFormat="1" applyFont="1" applyFill="1" applyBorder="1" applyAlignment="1">
      <alignment horizontal="center" vertical="center" wrapText="1"/>
    </xf>
    <xf numFmtId="9" fontId="9" fillId="0" borderId="1" xfId="0" applyNumberFormat="1" applyFont="1" applyBorder="1" applyAlignment="1">
      <alignment horizontal="left" vertical="center" wrapText="1"/>
    </xf>
    <xf numFmtId="0" fontId="8" fillId="5" borderId="1" xfId="0" applyFont="1" applyFill="1" applyBorder="1" applyAlignment="1">
      <alignment horizontal="left" vertical="center" wrapText="1"/>
    </xf>
    <xf numFmtId="9" fontId="8" fillId="0" borderId="1" xfId="0" applyNumberFormat="1" applyFont="1" applyBorder="1" applyAlignment="1">
      <alignment vertical="center"/>
    </xf>
    <xf numFmtId="0" fontId="33" fillId="0" borderId="28" xfId="0" applyFont="1" applyBorder="1" applyAlignment="1">
      <alignment vertical="center" wrapText="1"/>
    </xf>
    <xf numFmtId="0" fontId="2" fillId="5" borderId="1" xfId="0" applyFont="1" applyFill="1" applyBorder="1" applyAlignment="1">
      <alignment vertical="center" wrapText="1"/>
    </xf>
    <xf numFmtId="3" fontId="36" fillId="5" borderId="1" xfId="0" applyNumberFormat="1" applyFont="1" applyFill="1" applyBorder="1" applyAlignment="1">
      <alignment horizontal="center" vertical="center"/>
    </xf>
    <xf numFmtId="0" fontId="36" fillId="5" borderId="1" xfId="0" applyFont="1" applyFill="1" applyBorder="1" applyAlignment="1">
      <alignment horizontal="center" vertical="center"/>
    </xf>
    <xf numFmtId="9" fontId="2" fillId="0" borderId="1" xfId="0" applyNumberFormat="1" applyFont="1" applyBorder="1" applyAlignment="1">
      <alignment horizontal="center" vertical="center"/>
    </xf>
    <xf numFmtId="9" fontId="10" fillId="0" borderId="1" xfId="0" applyNumberFormat="1" applyFont="1" applyBorder="1" applyAlignment="1">
      <alignment horizontal="right" vertical="center"/>
    </xf>
    <xf numFmtId="164" fontId="38" fillId="5" borderId="1" xfId="0" applyNumberFormat="1" applyFont="1" applyFill="1" applyBorder="1" applyAlignment="1">
      <alignment horizontal="center" vertical="center"/>
    </xf>
    <xf numFmtId="164" fontId="32" fillId="5" borderId="1" xfId="0" applyNumberFormat="1" applyFont="1" applyFill="1" applyBorder="1" applyAlignment="1">
      <alignment horizontal="center" vertical="center" wrapText="1"/>
    </xf>
    <xf numFmtId="0" fontId="32" fillId="0" borderId="1" xfId="0" applyFont="1" applyBorder="1" applyAlignment="1">
      <alignment vertical="center" wrapText="1"/>
    </xf>
    <xf numFmtId="3" fontId="23" fillId="18" borderId="1" xfId="0" applyNumberFormat="1" applyFont="1" applyFill="1" applyBorder="1" applyAlignment="1">
      <alignment horizontal="center" vertical="center" wrapText="1"/>
    </xf>
    <xf numFmtId="164" fontId="38" fillId="5" borderId="1" xfId="0" applyNumberFormat="1" applyFont="1" applyFill="1" applyBorder="1" applyAlignment="1">
      <alignment horizontal="center" vertical="center" wrapText="1"/>
    </xf>
    <xf numFmtId="3" fontId="23" fillId="5" borderId="14" xfId="0" applyNumberFormat="1" applyFont="1" applyFill="1" applyBorder="1" applyAlignment="1">
      <alignment horizontal="center" vertical="center" wrapText="1"/>
    </xf>
    <xf numFmtId="164" fontId="8" fillId="5" borderId="14" xfId="0" applyNumberFormat="1" applyFont="1" applyFill="1" applyBorder="1" applyAlignment="1">
      <alignment horizontal="center" vertical="center"/>
    </xf>
    <xf numFmtId="0" fontId="23" fillId="0" borderId="14" xfId="0" applyFont="1" applyBorder="1" applyAlignment="1">
      <alignment vertical="center" wrapText="1"/>
    </xf>
    <xf numFmtId="0" fontId="23" fillId="5" borderId="14" xfId="0" applyFont="1" applyFill="1" applyBorder="1" applyAlignment="1">
      <alignment horizontal="center" vertical="center" wrapText="1"/>
    </xf>
    <xf numFmtId="9" fontId="23" fillId="0" borderId="14" xfId="0" applyNumberFormat="1" applyFont="1" applyBorder="1" applyAlignment="1">
      <alignment horizontal="center" vertical="center" wrapText="1"/>
    </xf>
    <xf numFmtId="9" fontId="9" fillId="0" borderId="14" xfId="0" applyNumberFormat="1" applyFont="1" applyBorder="1" applyAlignment="1">
      <alignment horizontal="right" vertical="center" wrapText="1"/>
    </xf>
    <xf numFmtId="0" fontId="8" fillId="5" borderId="4" xfId="0" applyFont="1" applyFill="1" applyBorder="1" applyAlignment="1">
      <alignment vertical="center" wrapText="1"/>
    </xf>
    <xf numFmtId="3" fontId="23" fillId="5" borderId="21" xfId="0" applyNumberFormat="1" applyFont="1" applyFill="1" applyBorder="1" applyAlignment="1">
      <alignment horizontal="center" vertical="center" wrapText="1"/>
    </xf>
    <xf numFmtId="164" fontId="8" fillId="5" borderId="21" xfId="0" applyNumberFormat="1" applyFont="1" applyFill="1" applyBorder="1" applyAlignment="1">
      <alignment horizontal="center" vertical="center"/>
    </xf>
    <xf numFmtId="0" fontId="32" fillId="0" borderId="21" xfId="0" applyFont="1" applyBorder="1" applyAlignment="1">
      <alignment vertical="center" wrapText="1"/>
    </xf>
    <xf numFmtId="0" fontId="23" fillId="5" borderId="21" xfId="0" applyFont="1" applyFill="1" applyBorder="1" applyAlignment="1">
      <alignment horizontal="center" vertical="center" wrapText="1"/>
    </xf>
    <xf numFmtId="0" fontId="23" fillId="0" borderId="21" xfId="0" applyFont="1" applyBorder="1" applyAlignment="1">
      <alignment vertical="center" wrapText="1"/>
    </xf>
    <xf numFmtId="9" fontId="23" fillId="0" borderId="21" xfId="0" applyNumberFormat="1" applyFont="1" applyBorder="1" applyAlignment="1">
      <alignment horizontal="center" vertical="center" wrapText="1"/>
    </xf>
    <xf numFmtId="9" fontId="9" fillId="0" borderId="21" xfId="0" applyNumberFormat="1" applyFont="1" applyBorder="1" applyAlignment="1">
      <alignment horizontal="right" vertical="center" wrapText="1"/>
    </xf>
    <xf numFmtId="164" fontId="8" fillId="5" borderId="21" xfId="0" applyNumberFormat="1" applyFont="1" applyFill="1" applyBorder="1" applyAlignment="1">
      <alignment horizontal="right" vertical="center"/>
    </xf>
    <xf numFmtId="164" fontId="31" fillId="5" borderId="21" xfId="0" applyNumberFormat="1" applyFont="1" applyFill="1" applyBorder="1" applyAlignment="1">
      <alignment horizontal="center" vertical="center" wrapText="1"/>
    </xf>
    <xf numFmtId="0" fontId="31" fillId="0" borderId="21" xfId="0" applyFont="1" applyBorder="1" applyAlignment="1">
      <alignment vertical="center" wrapText="1"/>
    </xf>
    <xf numFmtId="9" fontId="31" fillId="0" borderId="21" xfId="0" applyNumberFormat="1" applyFont="1" applyBorder="1" applyAlignment="1">
      <alignment horizontal="center" vertical="center" wrapText="1"/>
    </xf>
    <xf numFmtId="164" fontId="8" fillId="5" borderId="21" xfId="0" applyNumberFormat="1" applyFont="1" applyFill="1" applyBorder="1" applyAlignment="1">
      <alignment vertical="center"/>
    </xf>
    <xf numFmtId="0" fontId="8" fillId="0" borderId="21" xfId="0" applyFont="1" applyBorder="1" applyAlignment="1">
      <alignment vertical="center"/>
    </xf>
    <xf numFmtId="9" fontId="8" fillId="0" borderId="21" xfId="0" applyNumberFormat="1" applyFont="1" applyBorder="1" applyAlignment="1">
      <alignment horizontal="center" vertical="center"/>
    </xf>
    <xf numFmtId="0" fontId="32" fillId="18" borderId="22" xfId="0" applyFont="1" applyFill="1" applyBorder="1" applyAlignment="1">
      <alignment horizontal="left" vertical="center" wrapText="1"/>
    </xf>
    <xf numFmtId="0" fontId="32" fillId="18" borderId="4" xfId="0" applyFont="1" applyFill="1" applyBorder="1" applyAlignment="1">
      <alignment horizontal="left" vertical="center" wrapText="1"/>
    </xf>
    <xf numFmtId="0" fontId="8" fillId="5" borderId="0" xfId="0" applyFont="1" applyFill="1" applyAlignment="1">
      <alignment vertical="center" wrapText="1"/>
    </xf>
    <xf numFmtId="9" fontId="2" fillId="0" borderId="1" xfId="0" applyNumberFormat="1" applyFont="1" applyBorder="1" applyAlignment="1">
      <alignment horizontal="right" vertical="center"/>
    </xf>
    <xf numFmtId="3" fontId="39" fillId="5" borderId="1" xfId="0" applyNumberFormat="1" applyFont="1" applyFill="1" applyBorder="1" applyAlignment="1">
      <alignment horizontal="center" vertical="center" wrapText="1"/>
    </xf>
    <xf numFmtId="164" fontId="38" fillId="18" borderId="1" xfId="0" applyNumberFormat="1" applyFont="1" applyFill="1" applyBorder="1" applyAlignment="1">
      <alignment horizontal="center" vertical="center" wrapText="1"/>
    </xf>
    <xf numFmtId="0" fontId="38" fillId="0" borderId="1" xfId="0" applyFont="1" applyBorder="1" applyAlignment="1">
      <alignment horizontal="left" vertical="center" wrapText="1"/>
    </xf>
    <xf numFmtId="0" fontId="36" fillId="5" borderId="4" xfId="0" applyFont="1" applyFill="1" applyBorder="1" applyAlignment="1">
      <alignment horizontal="center" vertical="center" wrapText="1"/>
    </xf>
    <xf numFmtId="9" fontId="38" fillId="0" borderId="1" xfId="0" applyNumberFormat="1" applyFont="1" applyBorder="1" applyAlignment="1">
      <alignment horizontal="center" vertical="center" wrapText="1"/>
    </xf>
    <xf numFmtId="0" fontId="36" fillId="0" borderId="14" xfId="0" applyFont="1" applyBorder="1" applyAlignment="1">
      <alignment horizontal="right" vertical="center"/>
    </xf>
    <xf numFmtId="9" fontId="36" fillId="0" borderId="1" xfId="0" applyNumberFormat="1" applyFont="1" applyBorder="1" applyAlignment="1">
      <alignment horizontal="center" vertical="center"/>
    </xf>
    <xf numFmtId="0" fontId="40" fillId="0" borderId="26" xfId="0" applyFont="1" applyBorder="1" applyAlignment="1">
      <alignment vertical="center"/>
    </xf>
    <xf numFmtId="0" fontId="23" fillId="0" borderId="14" xfId="0" applyFont="1" applyBorder="1" applyAlignment="1">
      <alignment vertical="center"/>
    </xf>
    <xf numFmtId="9" fontId="23" fillId="0" borderId="1" xfId="0" applyNumberFormat="1" applyFont="1" applyBorder="1" applyAlignment="1">
      <alignment horizontal="center" vertical="center"/>
    </xf>
    <xf numFmtId="9" fontId="8" fillId="0" borderId="1" xfId="0" applyNumberFormat="1" applyFont="1" applyBorder="1" applyAlignment="1">
      <alignment horizontal="right" vertical="center"/>
    </xf>
    <xf numFmtId="164" fontId="27" fillId="18" borderId="1" xfId="0" applyNumberFormat="1" applyFont="1" applyFill="1" applyBorder="1" applyAlignment="1">
      <alignment horizontal="center" vertical="center" wrapText="1"/>
    </xf>
    <xf numFmtId="164" fontId="31" fillId="5" borderId="1" xfId="0" applyNumberFormat="1" applyFont="1" applyFill="1" applyBorder="1" applyAlignment="1">
      <alignment vertical="center" wrapText="1"/>
    </xf>
    <xf numFmtId="3" fontId="41" fillId="5" borderId="1" xfId="0" applyNumberFormat="1" applyFont="1" applyFill="1" applyBorder="1" applyAlignment="1">
      <alignment horizontal="center" vertical="center" wrapText="1"/>
    </xf>
    <xf numFmtId="0" fontId="42" fillId="18" borderId="22" xfId="0" applyFont="1" applyFill="1" applyBorder="1" applyAlignment="1">
      <alignment horizontal="left" vertical="center" wrapText="1"/>
    </xf>
    <xf numFmtId="0" fontId="42" fillId="18" borderId="4" xfId="0" applyFont="1" applyFill="1" applyBorder="1" applyAlignment="1">
      <alignment horizontal="left" vertical="center" wrapText="1"/>
    </xf>
    <xf numFmtId="164" fontId="12" fillId="0" borderId="0" xfId="0" applyNumberFormat="1" applyFont="1" applyAlignment="1">
      <alignment horizontal="center" vertical="center" wrapText="1"/>
    </xf>
    <xf numFmtId="3" fontId="36" fillId="5" borderId="1" xfId="0" applyNumberFormat="1" applyFont="1" applyFill="1" applyBorder="1" applyAlignment="1">
      <alignment horizontal="center" vertical="center" wrapText="1"/>
    </xf>
    <xf numFmtId="164" fontId="39" fillId="5" borderId="0" xfId="0" applyNumberFormat="1" applyFont="1" applyFill="1" applyAlignment="1">
      <alignment horizontal="left" vertical="center"/>
    </xf>
    <xf numFmtId="0" fontId="34" fillId="5" borderId="0" xfId="0" applyFont="1" applyFill="1" applyAlignment="1">
      <alignment vertical="center" wrapText="1"/>
    </xf>
    <xf numFmtId="164" fontId="43" fillId="5" borderId="1" xfId="0" applyNumberFormat="1" applyFont="1" applyFill="1" applyBorder="1" applyAlignment="1">
      <alignment horizontal="center" vertical="center" wrapText="1"/>
    </xf>
    <xf numFmtId="0" fontId="38" fillId="18" borderId="22" xfId="0" applyFont="1" applyFill="1" applyBorder="1" applyAlignment="1">
      <alignment horizontal="left" vertical="center" wrapText="1"/>
    </xf>
    <xf numFmtId="0" fontId="38" fillId="18" borderId="4" xfId="0" applyFont="1" applyFill="1" applyBorder="1" applyAlignment="1">
      <alignment horizontal="left" vertical="center" wrapText="1"/>
    </xf>
    <xf numFmtId="3" fontId="3" fillId="5" borderId="1" xfId="0" applyNumberFormat="1" applyFont="1" applyFill="1" applyBorder="1" applyAlignment="1">
      <alignment horizontal="center" vertical="center" wrapText="1"/>
    </xf>
    <xf numFmtId="0" fontId="8" fillId="0" borderId="1" xfId="0" applyFont="1" applyBorder="1" applyAlignment="1">
      <alignment horizontal="left" vertical="center"/>
    </xf>
    <xf numFmtId="0" fontId="8" fillId="0" borderId="1" xfId="0" applyFont="1" applyBorder="1" applyAlignment="1">
      <alignment horizontal="center" vertical="center"/>
    </xf>
    <xf numFmtId="0" fontId="11" fillId="0" borderId="1" xfId="0" applyFont="1" applyBorder="1" applyAlignment="1">
      <alignment vertical="center"/>
    </xf>
    <xf numFmtId="164" fontId="27" fillId="18" borderId="17" xfId="0" applyNumberFormat="1" applyFont="1" applyFill="1" applyBorder="1" applyAlignment="1">
      <alignment horizontal="center" vertical="center" wrapText="1"/>
    </xf>
    <xf numFmtId="9" fontId="8" fillId="0" borderId="0" xfId="0" applyNumberFormat="1" applyFont="1" applyAlignment="1">
      <alignment horizontal="center" vertical="center"/>
    </xf>
    <xf numFmtId="0" fontId="11" fillId="5" borderId="27" xfId="0" applyFont="1" applyFill="1" applyBorder="1" applyAlignment="1">
      <alignment vertical="center"/>
    </xf>
    <xf numFmtId="3" fontId="45" fillId="5" borderId="1" xfId="0" applyNumberFormat="1" applyFont="1" applyFill="1" applyBorder="1" applyAlignment="1">
      <alignment horizontal="center" vertical="center" wrapText="1"/>
    </xf>
    <xf numFmtId="10" fontId="32" fillId="0" borderId="1" xfId="0" applyNumberFormat="1" applyFont="1" applyBorder="1" applyAlignment="1">
      <alignment horizontal="center" vertical="center" wrapText="1"/>
    </xf>
    <xf numFmtId="9" fontId="39" fillId="0" borderId="1" xfId="0" applyNumberFormat="1" applyFont="1" applyBorder="1" applyAlignment="1">
      <alignment horizontal="center" vertical="center"/>
    </xf>
    <xf numFmtId="9" fontId="39" fillId="0" borderId="14" xfId="0" applyNumberFormat="1" applyFont="1" applyBorder="1" applyAlignment="1">
      <alignment horizontal="center" vertical="center"/>
    </xf>
    <xf numFmtId="164" fontId="12" fillId="0" borderId="1" xfId="0" applyNumberFormat="1" applyFont="1" applyBorder="1" applyAlignment="1">
      <alignment horizontal="center" vertical="center" wrapText="1"/>
    </xf>
    <xf numFmtId="164" fontId="32" fillId="5" borderId="0" xfId="0" applyNumberFormat="1" applyFont="1" applyFill="1" applyAlignment="1">
      <alignment horizontal="center" vertical="center" wrapText="1"/>
    </xf>
    <xf numFmtId="164" fontId="38" fillId="0" borderId="1" xfId="0" applyNumberFormat="1" applyFont="1" applyBorder="1" applyAlignment="1">
      <alignment horizontal="center" vertical="center" wrapText="1"/>
    </xf>
    <xf numFmtId="164" fontId="32" fillId="18" borderId="29" xfId="0" applyNumberFormat="1" applyFont="1" applyFill="1" applyBorder="1" applyAlignment="1">
      <alignment horizontal="center" vertical="center" wrapText="1"/>
    </xf>
    <xf numFmtId="164" fontId="23" fillId="5" borderId="1" xfId="0" applyNumberFormat="1" applyFont="1" applyFill="1" applyBorder="1" applyAlignment="1">
      <alignment horizontal="center" vertical="center"/>
    </xf>
    <xf numFmtId="0" fontId="23" fillId="0" borderId="1" xfId="0" applyFont="1" applyBorder="1" applyAlignment="1">
      <alignment vertical="center"/>
    </xf>
    <xf numFmtId="164" fontId="2" fillId="5" borderId="1" xfId="0" applyNumberFormat="1" applyFont="1" applyFill="1" applyBorder="1" applyAlignment="1">
      <alignment vertical="center"/>
    </xf>
    <xf numFmtId="0" fontId="11" fillId="0" borderId="26" xfId="0" applyFont="1" applyBorder="1" applyAlignment="1">
      <alignment horizontal="left" vertical="center"/>
    </xf>
    <xf numFmtId="164" fontId="2" fillId="5" borderId="1" xfId="0" applyNumberFormat="1" applyFont="1" applyFill="1" applyBorder="1" applyAlignment="1">
      <alignment vertical="center" wrapText="1"/>
    </xf>
    <xf numFmtId="0" fontId="32" fillId="18" borderId="1" xfId="0" applyFont="1" applyFill="1" applyBorder="1" applyAlignment="1">
      <alignment horizontal="center" vertical="center" wrapText="1"/>
    </xf>
    <xf numFmtId="0" fontId="7" fillId="6" borderId="0" xfId="0" applyFont="1" applyFill="1" applyAlignment="1">
      <alignment horizontal="center" vertical="center"/>
    </xf>
    <xf numFmtId="0" fontId="0" fillId="0" borderId="0" xfId="0"/>
    <xf numFmtId="0" fontId="32" fillId="22" borderId="17" xfId="0" applyFont="1" applyFill="1" applyBorder="1" applyAlignment="1">
      <alignment horizontal="left" vertical="center" wrapText="1"/>
    </xf>
    <xf numFmtId="0" fontId="20" fillId="23" borderId="22" xfId="0" applyFont="1" applyFill="1" applyBorder="1"/>
    <xf numFmtId="0" fontId="20" fillId="23" borderId="4" xfId="0" applyFont="1" applyFill="1" applyBorder="1"/>
    <xf numFmtId="0" fontId="32" fillId="18" borderId="17" xfId="0" applyFont="1" applyFill="1" applyBorder="1" applyAlignment="1">
      <alignment horizontal="left" vertical="center" wrapText="1"/>
    </xf>
    <xf numFmtId="0" fontId="20" fillId="0" borderId="22" xfId="0" applyFont="1" applyBorder="1"/>
    <xf numFmtId="0" fontId="20" fillId="0" borderId="4" xfId="0" applyFont="1" applyBorder="1"/>
    <xf numFmtId="0" fontId="19" fillId="14" borderId="13" xfId="0" applyFont="1" applyFill="1" applyBorder="1" applyAlignment="1">
      <alignment horizontal="center" vertical="center" wrapText="1"/>
    </xf>
    <xf numFmtId="0" fontId="20" fillId="0" borderId="14" xfId="0" applyFont="1" applyBorder="1"/>
    <xf numFmtId="0" fontId="20" fillId="0" borderId="15" xfId="0" applyFont="1" applyBorder="1"/>
    <xf numFmtId="0" fontId="3" fillId="14" borderId="13" xfId="0" applyFont="1" applyFill="1" applyBorder="1" applyAlignment="1">
      <alignment horizontal="center" vertical="center" wrapText="1"/>
    </xf>
    <xf numFmtId="0" fontId="23" fillId="16" borderId="13" xfId="0" applyFont="1" applyFill="1" applyBorder="1" applyAlignment="1">
      <alignment horizontal="left" vertical="center" wrapText="1"/>
    </xf>
    <xf numFmtId="0" fontId="24" fillId="15" borderId="17" xfId="0" applyFont="1" applyFill="1" applyBorder="1" applyAlignment="1">
      <alignment horizontal="left" vertical="center" wrapText="1"/>
    </xf>
    <xf numFmtId="49" fontId="37" fillId="16" borderId="18" xfId="0" applyNumberFormat="1" applyFont="1" applyFill="1" applyBorder="1" applyAlignment="1">
      <alignment horizontal="center" vertical="center" wrapText="1"/>
    </xf>
    <xf numFmtId="0" fontId="20" fillId="0" borderId="19" xfId="0" applyFont="1" applyBorder="1"/>
    <xf numFmtId="0" fontId="20" fillId="0" borderId="20" xfId="0" applyFont="1" applyBorder="1"/>
    <xf numFmtId="0" fontId="20" fillId="0" borderId="23" xfId="0" applyFont="1" applyBorder="1"/>
    <xf numFmtId="0" fontId="20" fillId="0" borderId="24" xfId="0" applyFont="1" applyBorder="1"/>
    <xf numFmtId="0" fontId="20" fillId="0" borderId="25" xfId="0" applyFont="1" applyBorder="1"/>
    <xf numFmtId="0" fontId="20" fillId="0" borderId="2" xfId="0" applyFont="1" applyBorder="1"/>
    <xf numFmtId="0" fontId="20" fillId="0" borderId="21" xfId="0" applyFont="1" applyBorder="1"/>
    <xf numFmtId="0" fontId="25" fillId="15" borderId="17"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29" fillId="3" borderId="17"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3" borderId="18" xfId="0" applyFont="1" applyFill="1" applyBorder="1" applyAlignment="1">
      <alignment horizontal="center" vertical="center" wrapText="1"/>
    </xf>
    <xf numFmtId="0" fontId="26" fillId="16" borderId="0" xfId="0" applyFont="1" applyFill="1" applyAlignment="1">
      <alignment vertical="center" wrapText="1"/>
    </xf>
    <xf numFmtId="0" fontId="24" fillId="15" borderId="17" xfId="0" applyFont="1" applyFill="1" applyBorder="1" applyAlignment="1">
      <alignment horizontal="center" vertical="center" wrapText="1"/>
    </xf>
    <xf numFmtId="49" fontId="27" fillId="16" borderId="2" xfId="0" applyNumberFormat="1" applyFont="1" applyFill="1" applyBorder="1" applyAlignment="1">
      <alignment vertical="center" wrapText="1"/>
    </xf>
    <xf numFmtId="49" fontId="28" fillId="16" borderId="13" xfId="0" applyNumberFormat="1" applyFont="1" applyFill="1" applyBorder="1" applyAlignment="1">
      <alignment horizontal="center" vertical="center" wrapText="1"/>
    </xf>
    <xf numFmtId="0" fontId="35" fillId="16" borderId="18" xfId="0" applyFont="1" applyFill="1" applyBorder="1" applyAlignment="1">
      <alignment horizontal="left" vertical="center" wrapText="1"/>
    </xf>
    <xf numFmtId="0" fontId="27" fillId="22" borderId="17" xfId="0" applyFont="1" applyFill="1" applyBorder="1" applyAlignment="1">
      <alignment horizontal="left" vertical="center" wrapText="1"/>
    </xf>
    <xf numFmtId="0" fontId="19" fillId="13" borderId="13" xfId="0" applyFont="1" applyFill="1" applyBorder="1" applyAlignment="1">
      <alignment horizontal="center" vertical="center" wrapText="1"/>
    </xf>
    <xf numFmtId="0" fontId="21" fillId="13" borderId="13" xfId="0" applyFont="1" applyFill="1" applyBorder="1" applyAlignment="1">
      <alignment horizontal="center" vertical="center" wrapText="1"/>
    </xf>
    <xf numFmtId="0" fontId="20" fillId="0" borderId="16" xfId="0" applyFont="1" applyBorder="1"/>
    <xf numFmtId="49" fontId="23" fillId="16" borderId="18" xfId="0" applyNumberFormat="1" applyFont="1" applyFill="1" applyBorder="1" applyAlignment="1">
      <alignment horizontal="center" vertical="center" wrapText="1"/>
    </xf>
    <xf numFmtId="49" fontId="27" fillId="16" borderId="13" xfId="0" applyNumberFormat="1" applyFont="1" applyFill="1" applyBorder="1" applyAlignment="1">
      <alignment vertical="center" wrapText="1"/>
    </xf>
    <xf numFmtId="0" fontId="23" fillId="22" borderId="22" xfId="0" applyFont="1" applyFill="1" applyBorder="1" applyAlignment="1">
      <alignment horizontal="left" vertical="center" wrapText="1"/>
    </xf>
    <xf numFmtId="0" fontId="32" fillId="23" borderId="24" xfId="0" applyFont="1" applyFill="1" applyBorder="1" applyAlignment="1">
      <alignment vertical="center" wrapText="1"/>
    </xf>
    <xf numFmtId="0" fontId="20" fillId="23" borderId="24" xfId="0" applyFont="1" applyFill="1" applyBorder="1"/>
    <xf numFmtId="0" fontId="20" fillId="23" borderId="21" xfId="0" applyFont="1" applyFill="1" applyBorder="1"/>
    <xf numFmtId="0" fontId="38" fillId="23" borderId="24" xfId="0" applyFont="1" applyFill="1" applyBorder="1" applyAlignment="1">
      <alignment vertical="center" wrapText="1"/>
    </xf>
    <xf numFmtId="0" fontId="8" fillId="22" borderId="17" xfId="0" applyFont="1" applyFill="1" applyBorder="1" applyAlignment="1">
      <alignment horizontal="left" vertical="center" wrapText="1"/>
    </xf>
    <xf numFmtId="0" fontId="38" fillId="22" borderId="17" xfId="0" applyFont="1" applyFill="1" applyBorder="1" applyAlignment="1">
      <alignment horizontal="left" vertical="center" wrapText="1"/>
    </xf>
    <xf numFmtId="0" fontId="36" fillId="18" borderId="17" xfId="0" applyFont="1" applyFill="1" applyBorder="1" applyAlignment="1">
      <alignment horizontal="left" vertical="center" wrapText="1"/>
    </xf>
    <xf numFmtId="0" fontId="44" fillId="0" borderId="24" xfId="0" applyFont="1" applyBorder="1" applyAlignment="1">
      <alignment vertical="center" wrapText="1"/>
    </xf>
    <xf numFmtId="0" fontId="23" fillId="22" borderId="17" xfId="0" applyFont="1" applyFill="1" applyBorder="1" applyAlignment="1">
      <alignment horizontal="left" vertical="center" wrapText="1"/>
    </xf>
    <xf numFmtId="0" fontId="47" fillId="18" borderId="17" xfId="0" applyFont="1" applyFill="1" applyBorder="1" applyAlignment="1">
      <alignment horizontal="left" vertical="center" wrapText="1"/>
    </xf>
    <xf numFmtId="0" fontId="48" fillId="23" borderId="24" xfId="0" applyFont="1" applyFill="1" applyBorder="1" applyAlignment="1">
      <alignment vertical="center" wrapText="1"/>
    </xf>
    <xf numFmtId="0" fontId="49" fillId="23" borderId="24" xfId="0" applyFont="1" applyFill="1" applyBorder="1" applyAlignment="1">
      <alignment vertical="center" wrapText="1"/>
    </xf>
    <xf numFmtId="0" fontId="36" fillId="23" borderId="24" xfId="0" applyFont="1" applyFill="1" applyBorder="1" applyAlignment="1">
      <alignment vertical="center" wrapText="1"/>
    </xf>
    <xf numFmtId="0" fontId="52" fillId="22" borderId="17" xfId="0" applyFont="1" applyFill="1" applyBorder="1" applyAlignment="1">
      <alignment horizontal="left" vertical="center" wrapText="1"/>
    </xf>
    <xf numFmtId="0" fontId="9" fillId="24" borderId="24" xfId="0" applyFont="1" applyFill="1" applyBorder="1" applyAlignment="1">
      <alignment vertical="center" wrapText="1"/>
    </xf>
    <xf numFmtId="0" fontId="51" fillId="23" borderId="24" xfId="0" applyFont="1" applyFill="1" applyBorder="1" applyAlignment="1">
      <alignment vertical="center" wrapText="1"/>
    </xf>
    <xf numFmtId="0" fontId="32" fillId="21" borderId="17" xfId="0" applyFont="1" applyFill="1" applyBorder="1" applyAlignment="1">
      <alignment horizontal="left" vertical="center" wrapText="1"/>
    </xf>
    <xf numFmtId="0" fontId="46" fillId="16" borderId="18" xfId="0" applyFont="1" applyFill="1" applyBorder="1" applyAlignment="1">
      <alignment horizontal="left" vertical="center" wrapText="1"/>
    </xf>
  </cellXfs>
  <cellStyles count="1">
    <cellStyle name="Normal" xfId="0" builtinId="0"/>
  </cellStyles>
  <dxfs count="2">
    <dxf>
      <fill>
        <patternFill patternType="solid">
          <fgColor rgb="FFFF0000"/>
          <bgColor rgb="FFFF0000"/>
        </patternFill>
      </fill>
    </dxf>
    <dxf>
      <fill>
        <patternFill patternType="solid">
          <fgColor rgb="FF00FF00"/>
          <bgColor rgb="FF00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521"/>
  <sheetViews>
    <sheetView topLeftCell="A45" workbookViewId="0"/>
  </sheetViews>
  <sheetFormatPr baseColWidth="10" defaultColWidth="14.453125" defaultRowHeight="15" customHeight="1"/>
  <cols>
    <col min="1" max="1" width="45.453125" customWidth="1"/>
    <col min="2" max="2" width="29.54296875" customWidth="1"/>
    <col min="3" max="3" width="30.81640625" customWidth="1"/>
    <col min="4" max="4" width="25.7265625" customWidth="1"/>
    <col min="5" max="5" width="31" customWidth="1"/>
    <col min="6" max="6" width="27.453125" customWidth="1"/>
    <col min="7" max="7" width="33.54296875" customWidth="1"/>
    <col min="8" max="8" width="32.81640625" customWidth="1"/>
    <col min="9" max="9" width="31.453125" customWidth="1"/>
    <col min="10" max="10" width="31.54296875" customWidth="1"/>
    <col min="11" max="11" width="31.26953125" customWidth="1"/>
    <col min="12" max="12" width="34.1796875" customWidth="1"/>
    <col min="13" max="16" width="36.7265625" customWidth="1"/>
    <col min="18" max="18" width="32.81640625" customWidth="1"/>
    <col min="20" max="20" width="28.1796875" customWidth="1"/>
    <col min="21" max="21" width="49" customWidth="1"/>
    <col min="22" max="22" width="28.1796875" customWidth="1"/>
    <col min="23" max="23" width="39.1796875" customWidth="1"/>
    <col min="24" max="24" width="55" customWidth="1"/>
    <col min="25" max="25" width="38.26953125" customWidth="1"/>
    <col min="26" max="26" width="37" customWidth="1"/>
    <col min="27" max="27" width="11.453125" customWidth="1"/>
    <col min="28" max="30" width="31.81640625" customWidth="1"/>
    <col min="31" max="31" width="12.1796875" customWidth="1"/>
  </cols>
  <sheetData>
    <row r="1" spans="1:31" ht="30.75" customHeight="1">
      <c r="A1" s="1" t="s">
        <v>0</v>
      </c>
      <c r="B1" s="2" t="s">
        <v>1</v>
      </c>
      <c r="C1" s="1" t="s">
        <v>2</v>
      </c>
      <c r="D1" s="2" t="s">
        <v>3</v>
      </c>
      <c r="E1" s="1" t="s">
        <v>4</v>
      </c>
      <c r="F1" s="1" t="s">
        <v>5</v>
      </c>
      <c r="G1" s="2" t="s">
        <v>6</v>
      </c>
      <c r="H1" s="1" t="s">
        <v>7</v>
      </c>
      <c r="I1" s="1" t="s">
        <v>8</v>
      </c>
      <c r="J1" s="2" t="s">
        <v>9</v>
      </c>
      <c r="K1" s="1" t="s">
        <v>10</v>
      </c>
      <c r="L1" s="1" t="s">
        <v>11</v>
      </c>
      <c r="M1" s="2" t="s">
        <v>12</v>
      </c>
      <c r="N1" s="3" t="s">
        <v>13</v>
      </c>
      <c r="O1" s="1" t="s">
        <v>14</v>
      </c>
      <c r="P1" s="1" t="s">
        <v>15</v>
      </c>
      <c r="Q1" s="4"/>
      <c r="R1" s="5" t="s">
        <v>16</v>
      </c>
      <c r="S1" s="4"/>
      <c r="T1" s="6" t="s">
        <v>17</v>
      </c>
      <c r="U1" s="6" t="s">
        <v>18</v>
      </c>
      <c r="V1" s="6" t="s">
        <v>19</v>
      </c>
      <c r="W1" s="6" t="s">
        <v>20</v>
      </c>
      <c r="X1" s="7" t="s">
        <v>21</v>
      </c>
      <c r="Y1" s="6" t="s">
        <v>22</v>
      </c>
      <c r="Z1" s="7" t="s">
        <v>23</v>
      </c>
      <c r="AA1" s="8"/>
      <c r="AB1" s="246" t="s">
        <v>24</v>
      </c>
      <c r="AC1" s="247"/>
      <c r="AD1" s="247"/>
      <c r="AE1" s="8"/>
    </row>
    <row r="2" spans="1:31" ht="24" customHeight="1">
      <c r="A2" s="9"/>
      <c r="B2" s="10"/>
      <c r="C2" s="11"/>
      <c r="D2" s="12"/>
      <c r="E2" s="13"/>
      <c r="F2" s="14"/>
      <c r="G2" s="10"/>
      <c r="H2" s="14"/>
      <c r="I2" s="15"/>
      <c r="J2" s="10"/>
      <c r="K2" s="13"/>
      <c r="L2" s="13"/>
      <c r="M2" s="10"/>
      <c r="N2" s="11" t="s">
        <v>13</v>
      </c>
      <c r="O2" s="11" t="s">
        <v>14</v>
      </c>
      <c r="P2" s="11" t="s">
        <v>15</v>
      </c>
      <c r="Q2" s="4"/>
      <c r="R2" s="16" t="s">
        <v>25</v>
      </c>
      <c r="S2" s="4"/>
      <c r="T2" s="17" t="s">
        <v>26</v>
      </c>
      <c r="U2" s="18" t="s">
        <v>27</v>
      </c>
      <c r="V2" s="19" t="s">
        <v>28</v>
      </c>
      <c r="W2" s="20" t="s">
        <v>29</v>
      </c>
      <c r="X2" s="21" t="s">
        <v>30</v>
      </c>
      <c r="Y2" s="22" t="s">
        <v>31</v>
      </c>
      <c r="Z2" s="23" t="s">
        <v>32</v>
      </c>
      <c r="AA2" s="24"/>
      <c r="AB2" s="25" t="str">
        <f>Acciones_aportes!C2</f>
        <v xml:space="preserve">Sistema de gestión de la calidad para la excelencia </v>
      </c>
      <c r="AC2" s="26" t="str">
        <f>Acciones_aportes!B3</f>
        <v xml:space="preserve">Administrativo </v>
      </c>
      <c r="AD2" s="25" t="str">
        <f ca="1">IFERROR(__xludf.DUMMYFUNCTION("FILTER(X2:X509,W2:W509=AB2,V2:V509=AC2)"),"1.1.1. Implementar gradualmente el enfoque por procesos en la gestión universitaria orientado a la transformación de la cultura organizacional en el logro de la calidad y la excelencia de los servicios institucionales")</f>
        <v>1.1.1. Implementar gradualmente el enfoque por procesos en la gestión universitaria orientado a la transformación de la cultura organizacional en el logro de la calidad y la excelencia de los servicios institucionales</v>
      </c>
      <c r="AE2" s="27"/>
    </row>
    <row r="3" spans="1:31" ht="24.75" customHeight="1">
      <c r="A3" s="9" t="s">
        <v>33</v>
      </c>
      <c r="B3" s="13" t="s">
        <v>1</v>
      </c>
      <c r="C3" s="11" t="s">
        <v>34</v>
      </c>
      <c r="D3" s="28" t="str">
        <f>A32</f>
        <v>Departamento_de_Registro</v>
      </c>
      <c r="E3" s="13" t="s">
        <v>35</v>
      </c>
      <c r="F3" s="14" t="s">
        <v>36</v>
      </c>
      <c r="G3" s="14" t="s">
        <v>37</v>
      </c>
      <c r="H3" s="14" t="s">
        <v>38</v>
      </c>
      <c r="I3" s="14" t="s">
        <v>39</v>
      </c>
      <c r="J3" s="14" t="s">
        <v>40</v>
      </c>
      <c r="K3" s="13" t="s">
        <v>41</v>
      </c>
      <c r="L3" s="13" t="s">
        <v>42</v>
      </c>
      <c r="M3" s="13" t="s">
        <v>43</v>
      </c>
      <c r="N3" s="15"/>
      <c r="O3" s="15"/>
      <c r="P3" s="15"/>
      <c r="Q3" s="4"/>
      <c r="R3" s="16" t="s">
        <v>44</v>
      </c>
      <c r="S3" s="4"/>
      <c r="T3" s="29" t="s">
        <v>26</v>
      </c>
      <c r="U3" s="18" t="s">
        <v>27</v>
      </c>
      <c r="V3" s="19" t="s">
        <v>28</v>
      </c>
      <c r="W3" s="20" t="s">
        <v>29</v>
      </c>
      <c r="X3" s="21" t="s">
        <v>45</v>
      </c>
      <c r="Y3" s="30" t="s">
        <v>46</v>
      </c>
      <c r="Z3" s="31" t="s">
        <v>47</v>
      </c>
      <c r="AA3" s="24"/>
      <c r="AB3" s="24"/>
      <c r="AC3" s="24"/>
      <c r="AD3" s="24" t="str">
        <f ca="1">IFERROR(__xludf.DUMMYFUNCTION("""COMPUTED_VALUE"""),"1.1.2. Promover acciones que propicien condiciones de empleo y trabajo decente, sostenible, libre de violencia y en condiciones de igualdad para las personas trabajadoras universitarias, que incidan en su bienestar, estabilidad, salud integral, correspons"&amp;"abilidad de los cuidados, así como en el acceso equitativo a los puestos de trabajo. ")</f>
        <v xml:space="preserve">1.1.2. Promover acciones que propicien condiciones de empleo y trabajo decente, sostenible, libre de violencia y en condiciones de igualdad para las personas trabajadoras universitarias, que incidan en su bienestar, estabilidad, salud integral, corresponsabilidad de los cuidados, así como en el acceso equitativo a los puestos de trabajo. </v>
      </c>
      <c r="AE3" s="27"/>
    </row>
    <row r="4" spans="1:31" ht="24.75" customHeight="1">
      <c r="A4" s="13" t="s">
        <v>48</v>
      </c>
      <c r="B4" s="13" t="s">
        <v>49</v>
      </c>
      <c r="C4" s="32" t="s">
        <v>50</v>
      </c>
      <c r="D4" s="28" t="str">
        <f>A76</f>
        <v>Junta_de_Becas</v>
      </c>
      <c r="E4" s="13" t="s">
        <v>51</v>
      </c>
      <c r="F4" s="14" t="s">
        <v>52</v>
      </c>
      <c r="G4" s="14" t="s">
        <v>53</v>
      </c>
      <c r="H4" s="14" t="s">
        <v>54</v>
      </c>
      <c r="I4" s="14" t="s">
        <v>55</v>
      </c>
      <c r="J4" s="14" t="s">
        <v>56</v>
      </c>
      <c r="K4" s="13" t="s">
        <v>57</v>
      </c>
      <c r="L4" s="13" t="s">
        <v>58</v>
      </c>
      <c r="M4" s="13" t="s">
        <v>59</v>
      </c>
      <c r="N4" s="15"/>
      <c r="O4" s="15"/>
      <c r="P4" s="15"/>
      <c r="Q4" s="4"/>
      <c r="R4" s="16" t="s">
        <v>60</v>
      </c>
      <c r="S4" s="4"/>
      <c r="T4" s="29" t="s">
        <v>26</v>
      </c>
      <c r="U4" s="18" t="s">
        <v>27</v>
      </c>
      <c r="V4" s="19" t="s">
        <v>28</v>
      </c>
      <c r="W4" s="20" t="s">
        <v>29</v>
      </c>
      <c r="X4" s="21" t="s">
        <v>61</v>
      </c>
      <c r="Y4" s="30" t="s">
        <v>62</v>
      </c>
      <c r="Z4" s="33" t="s">
        <v>63</v>
      </c>
      <c r="AA4" s="24"/>
      <c r="AB4" s="25" t="str">
        <f ca="1">IFERROR(__xludf.DUMMYFUNCTION("UNIQUE(FILTER(V$2:V$504,W$2:W$504=AB2))"),"Administrativo ")</f>
        <v xml:space="preserve">Administrativo </v>
      </c>
      <c r="AC4" s="24"/>
      <c r="AD4" s="24" t="str">
        <f ca="1">IFERROR(__xludf.DUMMYFUNCTION("""COMPUTED_VALUE"""),"1.1.3. Fomentar estrategias facilitadoras de una cultura universitaria libre de todo tipo de discriminación por razones de diversidad de género, orientación sexual, pertenencia étnica y clase social que acoja transversalmente la diversidad en los distinto"&amp;"s ámbitos del quehacer universitario")</f>
        <v>1.1.3. Fomentar estrategias facilitadoras de una cultura universitaria libre de todo tipo de discriminación por razones de diversidad de género, orientación sexual, pertenencia étnica y clase social que acoja transversalmente la diversidad en los distintos ámbitos del quehacer universitario</v>
      </c>
      <c r="AE4" s="27"/>
    </row>
    <row r="5" spans="1:31" ht="24.75" customHeight="1">
      <c r="A5" s="13" t="s">
        <v>64</v>
      </c>
      <c r="B5" s="13" t="s">
        <v>33</v>
      </c>
      <c r="C5" s="32" t="s">
        <v>65</v>
      </c>
      <c r="D5" s="28" t="s">
        <v>66</v>
      </c>
      <c r="E5" s="14" t="s">
        <v>67</v>
      </c>
      <c r="F5" s="14" t="s">
        <v>68</v>
      </c>
      <c r="G5" s="14" t="s">
        <v>69</v>
      </c>
      <c r="H5" s="14" t="s">
        <v>70</v>
      </c>
      <c r="I5" s="14" t="s">
        <v>71</v>
      </c>
      <c r="J5" s="4"/>
      <c r="K5" s="14" t="s">
        <v>72</v>
      </c>
      <c r="L5" s="14" t="s">
        <v>73</v>
      </c>
      <c r="M5" s="14" t="s">
        <v>74</v>
      </c>
      <c r="N5" s="15"/>
      <c r="O5" s="15"/>
      <c r="P5" s="15"/>
      <c r="Q5" s="4"/>
      <c r="R5" s="34" t="s">
        <v>75</v>
      </c>
      <c r="S5" s="4"/>
      <c r="T5" s="29" t="s">
        <v>26</v>
      </c>
      <c r="U5" s="18" t="s">
        <v>27</v>
      </c>
      <c r="V5" s="19" t="s">
        <v>28</v>
      </c>
      <c r="W5" s="20" t="s">
        <v>29</v>
      </c>
      <c r="X5" s="21" t="s">
        <v>76</v>
      </c>
      <c r="Y5" s="30" t="s">
        <v>77</v>
      </c>
      <c r="Z5" s="35" t="s">
        <v>78</v>
      </c>
      <c r="AA5" s="24"/>
      <c r="AB5" s="36" t="str">
        <f ca="1">IFERROR(__xludf.DUMMYFUNCTION("""COMPUTED_VALUE"""),"Académico")</f>
        <v>Académico</v>
      </c>
      <c r="AC5" s="24"/>
      <c r="AD5" s="24" t="str">
        <f ca="1">IFERROR(__xludf.DUMMYFUNCTION("""COMPUTED_VALUE"""),"1.1.4 Implementar estrategias centradas en la promoción integral del talento humano universitario encausadas al derecho de adquirir competencias y perfeccionarlas a lo largo de la vida laboral")</f>
        <v>1.1.4 Implementar estrategias centradas en la promoción integral del talento humano universitario encausadas al derecho de adquirir competencias y perfeccionarlas a lo largo de la vida laboral</v>
      </c>
      <c r="AE5" s="27"/>
    </row>
    <row r="6" spans="1:31" ht="24.75" customHeight="1">
      <c r="A6" s="13" t="s">
        <v>79</v>
      </c>
      <c r="B6" s="13" t="s">
        <v>80</v>
      </c>
      <c r="C6" s="32" t="s">
        <v>81</v>
      </c>
      <c r="D6" s="28" t="s">
        <v>3</v>
      </c>
      <c r="E6" s="28" t="s">
        <v>82</v>
      </c>
      <c r="F6" s="15"/>
      <c r="G6" s="14" t="s">
        <v>83</v>
      </c>
      <c r="H6" s="13" t="s">
        <v>84</v>
      </c>
      <c r="I6" s="14" t="s">
        <v>85</v>
      </c>
      <c r="J6" s="4"/>
      <c r="K6" s="14" t="s">
        <v>86</v>
      </c>
      <c r="L6" s="14" t="s">
        <v>87</v>
      </c>
      <c r="M6" s="14" t="s">
        <v>88</v>
      </c>
      <c r="N6" s="15"/>
      <c r="O6" s="15"/>
      <c r="P6" s="15"/>
      <c r="Q6" s="4"/>
      <c r="R6" s="34" t="s">
        <v>89</v>
      </c>
      <c r="S6" s="4"/>
      <c r="T6" s="29" t="s">
        <v>26</v>
      </c>
      <c r="U6" s="18" t="s">
        <v>27</v>
      </c>
      <c r="V6" s="37" t="s">
        <v>90</v>
      </c>
      <c r="W6" s="20" t="s">
        <v>29</v>
      </c>
      <c r="X6" s="21" t="s">
        <v>91</v>
      </c>
      <c r="Y6" s="38" t="s">
        <v>92</v>
      </c>
      <c r="Z6" s="39" t="s">
        <v>93</v>
      </c>
      <c r="AA6" s="24"/>
      <c r="AB6" s="24"/>
      <c r="AC6" s="24"/>
      <c r="AD6" s="24"/>
      <c r="AE6" s="27"/>
    </row>
    <row r="7" spans="1:31" ht="24.75" customHeight="1">
      <c r="A7" s="13" t="s">
        <v>94</v>
      </c>
      <c r="B7" s="13" t="s">
        <v>95</v>
      </c>
      <c r="C7" s="32" t="s">
        <v>96</v>
      </c>
      <c r="D7" s="4"/>
      <c r="E7" s="28" t="s">
        <v>4</v>
      </c>
      <c r="F7" s="15"/>
      <c r="G7" s="14" t="s">
        <v>97</v>
      </c>
      <c r="H7" s="14" t="s">
        <v>98</v>
      </c>
      <c r="I7" s="14" t="s">
        <v>99</v>
      </c>
      <c r="J7" s="4"/>
      <c r="K7" s="14" t="s">
        <v>100</v>
      </c>
      <c r="L7" s="14" t="s">
        <v>101</v>
      </c>
      <c r="M7" s="14" t="s">
        <v>102</v>
      </c>
      <c r="N7" s="15"/>
      <c r="O7" s="15"/>
      <c r="P7" s="15"/>
      <c r="Q7" s="4"/>
      <c r="R7" s="34" t="s">
        <v>103</v>
      </c>
      <c r="S7" s="4"/>
      <c r="T7" s="29" t="s">
        <v>26</v>
      </c>
      <c r="U7" s="18" t="s">
        <v>27</v>
      </c>
      <c r="V7" s="37" t="s">
        <v>90</v>
      </c>
      <c r="W7" s="20" t="s">
        <v>29</v>
      </c>
      <c r="X7" s="21" t="s">
        <v>104</v>
      </c>
      <c r="Y7" s="38" t="s">
        <v>105</v>
      </c>
      <c r="Z7" s="39" t="s">
        <v>106</v>
      </c>
      <c r="AA7" s="24"/>
      <c r="AB7" s="24"/>
      <c r="AC7" s="24"/>
      <c r="AD7" s="24"/>
      <c r="AE7" s="27"/>
    </row>
    <row r="8" spans="1:31" ht="24.75" customHeight="1">
      <c r="A8" s="9" t="s">
        <v>80</v>
      </c>
      <c r="B8" s="13" t="s">
        <v>107</v>
      </c>
      <c r="C8" s="28" t="s">
        <v>108</v>
      </c>
      <c r="D8" s="4"/>
      <c r="E8" s="4"/>
      <c r="F8" s="15"/>
      <c r="G8" s="14" t="s">
        <v>109</v>
      </c>
      <c r="H8" s="14" t="s">
        <v>110</v>
      </c>
      <c r="I8" s="13" t="s">
        <v>111</v>
      </c>
      <c r="J8" s="4"/>
      <c r="K8" s="14" t="s">
        <v>112</v>
      </c>
      <c r="L8" s="28"/>
      <c r="M8" s="14" t="s">
        <v>113</v>
      </c>
      <c r="N8" s="15"/>
      <c r="O8" s="15"/>
      <c r="P8" s="15"/>
      <c r="Q8" s="4"/>
      <c r="R8" s="34" t="s">
        <v>114</v>
      </c>
      <c r="S8" s="4"/>
      <c r="T8" s="29" t="s">
        <v>26</v>
      </c>
      <c r="U8" s="18" t="s">
        <v>27</v>
      </c>
      <c r="V8" s="37" t="s">
        <v>90</v>
      </c>
      <c r="W8" s="20" t="s">
        <v>29</v>
      </c>
      <c r="X8" s="21" t="s">
        <v>115</v>
      </c>
      <c r="Y8" s="38" t="s">
        <v>116</v>
      </c>
      <c r="Z8" s="39" t="s">
        <v>117</v>
      </c>
      <c r="AA8" s="24"/>
      <c r="AB8" s="24"/>
      <c r="AC8" s="24"/>
      <c r="AD8" s="24"/>
      <c r="AE8" s="27"/>
    </row>
    <row r="9" spans="1:31" ht="24.75" customHeight="1">
      <c r="A9" s="9" t="s">
        <v>95</v>
      </c>
      <c r="B9" s="13" t="s">
        <v>118</v>
      </c>
      <c r="C9" s="28" t="s">
        <v>2</v>
      </c>
      <c r="D9" s="4"/>
      <c r="E9" s="15"/>
      <c r="F9" s="15"/>
      <c r="G9" s="14" t="s">
        <v>119</v>
      </c>
      <c r="H9" s="14" t="s">
        <v>120</v>
      </c>
      <c r="I9" s="13" t="s">
        <v>121</v>
      </c>
      <c r="J9" s="4"/>
      <c r="K9" s="14" t="s">
        <v>122</v>
      </c>
      <c r="L9" s="15"/>
      <c r="M9" s="4"/>
      <c r="N9" s="4"/>
      <c r="O9" s="4"/>
      <c r="P9" s="4"/>
      <c r="Q9" s="4"/>
      <c r="R9" s="4"/>
      <c r="S9" s="4"/>
      <c r="T9" s="29" t="s">
        <v>26</v>
      </c>
      <c r="U9" s="18" t="s">
        <v>123</v>
      </c>
      <c r="V9" s="19" t="s">
        <v>28</v>
      </c>
      <c r="W9" s="18" t="s">
        <v>124</v>
      </c>
      <c r="X9" s="21" t="s">
        <v>125</v>
      </c>
      <c r="Y9" s="40" t="s">
        <v>126</v>
      </c>
      <c r="Z9" s="39" t="s">
        <v>127</v>
      </c>
      <c r="AA9" s="24"/>
      <c r="AB9" s="24"/>
      <c r="AC9" s="24"/>
      <c r="AD9" s="24"/>
      <c r="AE9" s="27"/>
    </row>
    <row r="10" spans="1:31" ht="24.75" customHeight="1">
      <c r="A10" s="9" t="s">
        <v>37</v>
      </c>
      <c r="B10" s="13" t="s">
        <v>128</v>
      </c>
      <c r="C10" s="15"/>
      <c r="D10" s="4"/>
      <c r="E10" s="4"/>
      <c r="F10" s="15"/>
      <c r="G10" s="14" t="s">
        <v>129</v>
      </c>
      <c r="H10" s="15"/>
      <c r="I10" s="13" t="s">
        <v>130</v>
      </c>
      <c r="J10" s="15"/>
      <c r="K10" s="41"/>
      <c r="L10" s="15"/>
      <c r="M10" s="4"/>
      <c r="N10" s="4"/>
      <c r="O10" s="4"/>
      <c r="P10" s="4"/>
      <c r="Q10" s="4"/>
      <c r="R10" s="4"/>
      <c r="S10" s="4"/>
      <c r="T10" s="29" t="s">
        <v>26</v>
      </c>
      <c r="U10" s="18" t="s">
        <v>123</v>
      </c>
      <c r="V10" s="19" t="s">
        <v>28</v>
      </c>
      <c r="W10" s="18" t="s">
        <v>124</v>
      </c>
      <c r="X10" s="21" t="s">
        <v>131</v>
      </c>
      <c r="Y10" s="40" t="s">
        <v>132</v>
      </c>
      <c r="Z10" s="39" t="s">
        <v>133</v>
      </c>
      <c r="AA10" s="24"/>
      <c r="AB10" s="24"/>
      <c r="AC10" s="24"/>
      <c r="AD10" s="24"/>
      <c r="AE10" s="27"/>
    </row>
    <row r="11" spans="1:31" ht="24.75" customHeight="1">
      <c r="A11" s="9" t="s">
        <v>39</v>
      </c>
      <c r="B11" s="13" t="s">
        <v>134</v>
      </c>
      <c r="C11" s="4"/>
      <c r="D11" s="4"/>
      <c r="E11" s="4"/>
      <c r="F11" s="15"/>
      <c r="G11" s="14" t="s">
        <v>37</v>
      </c>
      <c r="H11" s="15"/>
      <c r="I11" s="13" t="s">
        <v>135</v>
      </c>
      <c r="J11" s="15"/>
      <c r="K11" s="15"/>
      <c r="L11" s="15"/>
      <c r="M11" s="4"/>
      <c r="N11" s="4"/>
      <c r="O11" s="4"/>
      <c r="P11" s="4"/>
      <c r="Q11" s="4"/>
      <c r="R11" s="4"/>
      <c r="S11" s="4"/>
      <c r="T11" s="29" t="s">
        <v>26</v>
      </c>
      <c r="U11" s="18" t="s">
        <v>123</v>
      </c>
      <c r="V11" s="37" t="s">
        <v>90</v>
      </c>
      <c r="W11" s="18" t="s">
        <v>124</v>
      </c>
      <c r="X11" s="21" t="s">
        <v>136</v>
      </c>
      <c r="Y11" s="40" t="s">
        <v>137</v>
      </c>
      <c r="Z11" s="42" t="s">
        <v>138</v>
      </c>
      <c r="AA11" s="24"/>
      <c r="AB11" s="24"/>
      <c r="AC11" s="24"/>
      <c r="AD11" s="24"/>
      <c r="AE11" s="27"/>
    </row>
    <row r="12" spans="1:31" ht="24.75" customHeight="1">
      <c r="A12" s="13" t="s">
        <v>139</v>
      </c>
      <c r="B12" s="13" t="s">
        <v>140</v>
      </c>
      <c r="C12" s="4"/>
      <c r="D12" s="4"/>
      <c r="E12" s="4"/>
      <c r="F12" s="15"/>
      <c r="G12" s="14" t="s">
        <v>141</v>
      </c>
      <c r="H12" s="15"/>
      <c r="I12" s="13" t="s">
        <v>142</v>
      </c>
      <c r="J12" s="15"/>
      <c r="K12" s="15"/>
      <c r="L12" s="15"/>
      <c r="M12" s="4"/>
      <c r="N12" s="4"/>
      <c r="O12" s="4"/>
      <c r="P12" s="4"/>
      <c r="Q12" s="4"/>
      <c r="R12" s="4"/>
      <c r="S12" s="4"/>
      <c r="T12" s="29" t="s">
        <v>26</v>
      </c>
      <c r="U12" s="18" t="s">
        <v>123</v>
      </c>
      <c r="V12" s="37" t="s">
        <v>90</v>
      </c>
      <c r="W12" s="18" t="s">
        <v>124</v>
      </c>
      <c r="X12" s="21" t="s">
        <v>143</v>
      </c>
      <c r="Y12" s="40" t="s">
        <v>144</v>
      </c>
      <c r="Z12" s="39" t="s">
        <v>145</v>
      </c>
      <c r="AA12" s="24"/>
      <c r="AB12" s="24"/>
      <c r="AC12" s="24"/>
      <c r="AD12" s="24"/>
      <c r="AE12" s="27"/>
    </row>
    <row r="13" spans="1:31" ht="24.75" customHeight="1">
      <c r="A13" s="13" t="s">
        <v>146</v>
      </c>
      <c r="B13" s="4"/>
      <c r="C13" s="4"/>
      <c r="D13" s="4"/>
      <c r="E13" s="4"/>
      <c r="F13" s="15"/>
      <c r="G13" s="15"/>
      <c r="H13" s="15"/>
      <c r="I13" s="14" t="s">
        <v>147</v>
      </c>
      <c r="J13" s="15"/>
      <c r="K13" s="15"/>
      <c r="L13" s="15"/>
      <c r="M13" s="4"/>
      <c r="N13" s="4"/>
      <c r="O13" s="4"/>
      <c r="P13" s="4"/>
      <c r="Q13" s="4"/>
      <c r="R13" s="4"/>
      <c r="S13" s="4"/>
      <c r="T13" s="29" t="s">
        <v>26</v>
      </c>
      <c r="U13" s="18" t="s">
        <v>123</v>
      </c>
      <c r="V13" s="37" t="s">
        <v>90</v>
      </c>
      <c r="W13" s="18" t="s">
        <v>124</v>
      </c>
      <c r="X13" s="21" t="s">
        <v>148</v>
      </c>
      <c r="Y13" s="40" t="s">
        <v>149</v>
      </c>
      <c r="Z13" s="39" t="s">
        <v>150</v>
      </c>
      <c r="AA13" s="24"/>
      <c r="AB13" s="24"/>
      <c r="AC13" s="24"/>
      <c r="AD13" s="24"/>
      <c r="AE13" s="27"/>
    </row>
    <row r="14" spans="1:31" ht="24.75" customHeight="1">
      <c r="A14" s="13" t="s">
        <v>151</v>
      </c>
      <c r="B14" s="4"/>
      <c r="C14" s="4" t="e">
        <f ca="1">INDIRECT(Acciones_aportes!C1)</f>
        <v>#VALUE!</v>
      </c>
      <c r="D14" s="4"/>
      <c r="E14" s="4"/>
      <c r="F14" s="15"/>
      <c r="G14" s="15"/>
      <c r="H14" s="15"/>
      <c r="I14" s="15"/>
      <c r="J14" s="15"/>
      <c r="K14" s="15"/>
      <c r="L14" s="15"/>
      <c r="M14" s="4"/>
      <c r="N14" s="4"/>
      <c r="O14" s="4"/>
      <c r="P14" s="4"/>
      <c r="Q14" s="4"/>
      <c r="R14" s="4"/>
      <c r="S14" s="4"/>
      <c r="T14" s="29" t="s">
        <v>26</v>
      </c>
      <c r="U14" s="18" t="s">
        <v>152</v>
      </c>
      <c r="V14" s="19" t="s">
        <v>28</v>
      </c>
      <c r="W14" s="20" t="s">
        <v>153</v>
      </c>
      <c r="X14" s="18" t="s">
        <v>154</v>
      </c>
      <c r="Y14" s="30" t="s">
        <v>155</v>
      </c>
      <c r="Z14" s="39" t="s">
        <v>156</v>
      </c>
      <c r="AA14" s="24"/>
      <c r="AB14" s="24"/>
      <c r="AC14" s="24"/>
      <c r="AD14" s="24"/>
      <c r="AE14" s="27"/>
    </row>
    <row r="15" spans="1:31" ht="24.75" customHeight="1">
      <c r="A15" s="13" t="s">
        <v>157</v>
      </c>
      <c r="B15" s="4"/>
      <c r="C15" s="4" t="s">
        <v>55</v>
      </c>
      <c r="D15" s="4"/>
      <c r="E15" s="4"/>
      <c r="F15" s="15"/>
      <c r="G15" s="15"/>
      <c r="H15" s="15"/>
      <c r="I15" s="15"/>
      <c r="J15" s="15"/>
      <c r="K15" s="15"/>
      <c r="L15" s="15"/>
      <c r="M15" s="4"/>
      <c r="N15" s="4"/>
      <c r="O15" s="4"/>
      <c r="P15" s="4"/>
      <c r="Q15" s="4"/>
      <c r="R15" s="4"/>
      <c r="S15" s="4"/>
      <c r="T15" s="29" t="s">
        <v>26</v>
      </c>
      <c r="U15" s="18" t="s">
        <v>152</v>
      </c>
      <c r="V15" s="37" t="s">
        <v>90</v>
      </c>
      <c r="W15" s="20" t="s">
        <v>153</v>
      </c>
      <c r="X15" s="21" t="s">
        <v>158</v>
      </c>
      <c r="Y15" s="30" t="s">
        <v>159</v>
      </c>
      <c r="Z15" s="39" t="s">
        <v>160</v>
      </c>
      <c r="AA15" s="24"/>
      <c r="AB15" s="24"/>
      <c r="AC15" s="24"/>
      <c r="AD15" s="24"/>
      <c r="AE15" s="27"/>
    </row>
    <row r="16" spans="1:31" ht="24.75" customHeight="1">
      <c r="A16" s="13" t="s">
        <v>161</v>
      </c>
      <c r="B16" s="4"/>
      <c r="C16" s="4" t="s">
        <v>71</v>
      </c>
      <c r="D16" s="4"/>
      <c r="E16" s="4"/>
      <c r="F16" s="15"/>
      <c r="G16" s="15"/>
      <c r="H16" s="15"/>
      <c r="I16" s="15"/>
      <c r="J16" s="15"/>
      <c r="K16" s="15"/>
      <c r="L16" s="15"/>
      <c r="M16" s="4"/>
      <c r="N16" s="4"/>
      <c r="O16" s="4"/>
      <c r="P16" s="4"/>
      <c r="Q16" s="4"/>
      <c r="R16" s="4"/>
      <c r="S16" s="4"/>
      <c r="T16" s="29" t="s">
        <v>26</v>
      </c>
      <c r="U16" s="18" t="s">
        <v>152</v>
      </c>
      <c r="V16" s="37" t="s">
        <v>90</v>
      </c>
      <c r="W16" s="20" t="s">
        <v>153</v>
      </c>
      <c r="X16" s="21" t="s">
        <v>162</v>
      </c>
      <c r="Y16" s="30" t="s">
        <v>163</v>
      </c>
      <c r="Z16" s="39" t="s">
        <v>164</v>
      </c>
      <c r="AA16" s="24"/>
      <c r="AB16" s="24"/>
      <c r="AC16" s="24"/>
      <c r="AD16" s="24"/>
      <c r="AE16" s="27"/>
    </row>
    <row r="17" spans="1:31" ht="24.75" customHeight="1">
      <c r="A17" s="13" t="s">
        <v>165</v>
      </c>
      <c r="B17" s="4"/>
      <c r="C17" s="4" t="s">
        <v>85</v>
      </c>
      <c r="D17" s="4"/>
      <c r="E17" s="4"/>
      <c r="F17" s="15"/>
      <c r="G17" s="15"/>
      <c r="H17" s="15"/>
      <c r="I17" s="15"/>
      <c r="J17" s="15"/>
      <c r="K17" s="15"/>
      <c r="L17" s="15"/>
      <c r="M17" s="4"/>
      <c r="N17" s="4"/>
      <c r="O17" s="4"/>
      <c r="P17" s="4"/>
      <c r="Q17" s="4"/>
      <c r="R17" s="4"/>
      <c r="S17" s="4"/>
      <c r="T17" s="29" t="s">
        <v>26</v>
      </c>
      <c r="U17" s="18" t="s">
        <v>152</v>
      </c>
      <c r="V17" s="43" t="s">
        <v>166</v>
      </c>
      <c r="W17" s="20" t="s">
        <v>153</v>
      </c>
      <c r="X17" s="21" t="s">
        <v>167</v>
      </c>
      <c r="Y17" s="30" t="s">
        <v>168</v>
      </c>
      <c r="Z17" s="39" t="s">
        <v>169</v>
      </c>
      <c r="AA17" s="24"/>
      <c r="AB17" s="24"/>
      <c r="AC17" s="24"/>
      <c r="AD17" s="24"/>
      <c r="AE17" s="27"/>
    </row>
    <row r="18" spans="1:31" ht="24.75" customHeight="1">
      <c r="A18" s="13" t="s">
        <v>170</v>
      </c>
      <c r="B18" s="4"/>
      <c r="C18" s="4" t="s">
        <v>99</v>
      </c>
      <c r="D18" s="4"/>
      <c r="E18" s="4"/>
      <c r="F18" s="15"/>
      <c r="G18" s="15"/>
      <c r="H18" s="15"/>
      <c r="I18" s="15"/>
      <c r="J18" s="15"/>
      <c r="K18" s="15"/>
      <c r="L18" s="15"/>
      <c r="M18" s="4"/>
      <c r="N18" s="4"/>
      <c r="O18" s="4"/>
      <c r="P18" s="4"/>
      <c r="Q18" s="4"/>
      <c r="R18" s="4"/>
      <c r="S18" s="4"/>
      <c r="T18" s="29" t="s">
        <v>26</v>
      </c>
      <c r="U18" s="18" t="s">
        <v>171</v>
      </c>
      <c r="V18" s="19" t="s">
        <v>28</v>
      </c>
      <c r="W18" s="20" t="s">
        <v>172</v>
      </c>
      <c r="X18" s="21" t="s">
        <v>173</v>
      </c>
      <c r="Y18" s="40" t="s">
        <v>174</v>
      </c>
      <c r="Z18" s="39" t="s">
        <v>175</v>
      </c>
      <c r="AA18" s="24"/>
      <c r="AB18" s="24"/>
      <c r="AC18" s="24"/>
      <c r="AD18" s="24"/>
      <c r="AE18" s="27"/>
    </row>
    <row r="19" spans="1:31" ht="24.75" customHeight="1">
      <c r="A19" s="9" t="s">
        <v>5</v>
      </c>
      <c r="B19" s="4"/>
      <c r="C19" s="4" t="s">
        <v>111</v>
      </c>
      <c r="D19" s="4"/>
      <c r="E19" s="4"/>
      <c r="F19" s="15"/>
      <c r="G19" s="15"/>
      <c r="H19" s="15"/>
      <c r="I19" s="15"/>
      <c r="J19" s="15"/>
      <c r="K19" s="15"/>
      <c r="L19" s="15"/>
      <c r="M19" s="4"/>
      <c r="N19" s="4"/>
      <c r="O19" s="4"/>
      <c r="P19" s="4"/>
      <c r="Q19" s="4"/>
      <c r="R19" s="4"/>
      <c r="S19" s="4"/>
      <c r="T19" s="29" t="s">
        <v>26</v>
      </c>
      <c r="U19" s="18" t="s">
        <v>171</v>
      </c>
      <c r="V19" s="19" t="s">
        <v>28</v>
      </c>
      <c r="W19" s="20" t="s">
        <v>172</v>
      </c>
      <c r="X19" s="21" t="s">
        <v>176</v>
      </c>
      <c r="Y19" s="30" t="s">
        <v>177</v>
      </c>
      <c r="Z19" s="39" t="s">
        <v>178</v>
      </c>
      <c r="AA19" s="8"/>
      <c r="AB19" s="8"/>
      <c r="AC19" s="8"/>
      <c r="AD19" s="8"/>
      <c r="AE19" s="8"/>
    </row>
    <row r="20" spans="1:31" ht="24.75" customHeight="1">
      <c r="A20" s="9" t="s">
        <v>6</v>
      </c>
      <c r="B20" s="4"/>
      <c r="C20" s="4" t="s">
        <v>121</v>
      </c>
      <c r="D20" s="4"/>
      <c r="E20" s="4"/>
      <c r="F20" s="15"/>
      <c r="G20" s="15"/>
      <c r="H20" s="15"/>
      <c r="I20" s="15"/>
      <c r="J20" s="15"/>
      <c r="K20" s="15"/>
      <c r="L20" s="15"/>
      <c r="M20" s="4"/>
      <c r="N20" s="4"/>
      <c r="O20" s="4"/>
      <c r="P20" s="4"/>
      <c r="Q20" s="4"/>
      <c r="R20" s="4"/>
      <c r="S20" s="4"/>
      <c r="T20" s="29" t="s">
        <v>26</v>
      </c>
      <c r="U20" s="18" t="s">
        <v>171</v>
      </c>
      <c r="V20" s="19" t="s">
        <v>28</v>
      </c>
      <c r="W20" s="20" t="s">
        <v>172</v>
      </c>
      <c r="X20" s="21" t="s">
        <v>179</v>
      </c>
      <c r="Y20" s="30" t="s">
        <v>180</v>
      </c>
      <c r="Z20" s="39" t="s">
        <v>181</v>
      </c>
      <c r="AA20" s="44"/>
      <c r="AB20" s="44"/>
      <c r="AC20" s="44"/>
      <c r="AD20" s="44"/>
      <c r="AE20" s="8"/>
    </row>
    <row r="21" spans="1:31" ht="24.75" customHeight="1">
      <c r="A21" s="9" t="s">
        <v>7</v>
      </c>
      <c r="B21" s="4"/>
      <c r="C21" s="4" t="s">
        <v>130</v>
      </c>
      <c r="D21" s="4"/>
      <c r="E21" s="4"/>
      <c r="F21" s="15"/>
      <c r="G21" s="15"/>
      <c r="H21" s="15"/>
      <c r="I21" s="15"/>
      <c r="J21" s="15"/>
      <c r="K21" s="15"/>
      <c r="L21" s="15"/>
      <c r="M21" s="4"/>
      <c r="N21" s="4"/>
      <c r="O21" s="4"/>
      <c r="P21" s="4"/>
      <c r="Q21" s="4"/>
      <c r="R21" s="4"/>
      <c r="S21" s="4"/>
      <c r="T21" s="29" t="s">
        <v>26</v>
      </c>
      <c r="U21" s="18" t="s">
        <v>171</v>
      </c>
      <c r="V21" s="37" t="s">
        <v>90</v>
      </c>
      <c r="W21" s="20" t="s">
        <v>172</v>
      </c>
      <c r="X21" s="21" t="s">
        <v>182</v>
      </c>
      <c r="Y21" s="30" t="s">
        <v>183</v>
      </c>
      <c r="Z21" s="39" t="s">
        <v>184</v>
      </c>
      <c r="AA21" s="24"/>
      <c r="AB21" s="24" t="str">
        <f>Acciones_aportes!C45</f>
        <v xml:space="preserve">Sistema de gestión de la calidad para la excelencia </v>
      </c>
      <c r="AC21" s="36" t="str">
        <f>Acciones_aportes!B46</f>
        <v xml:space="preserve">Administrativo </v>
      </c>
      <c r="AD21" s="24" t="str">
        <f ca="1">IFERROR(__xludf.DUMMYFUNCTION("FILTER(X2:X509,W2:W509=AB21,V2:V509=AC21)"),"1.1.1. Implementar gradualmente el enfoque por procesos en la gestión universitaria orientado a la transformación de la cultura organizacional en el logro de la calidad y la excelencia de los servicios institucionales")</f>
        <v>1.1.1. Implementar gradualmente el enfoque por procesos en la gestión universitaria orientado a la transformación de la cultura organizacional en el logro de la calidad y la excelencia de los servicios institucionales</v>
      </c>
      <c r="AE21" s="27"/>
    </row>
    <row r="22" spans="1:31" ht="27.75" customHeight="1">
      <c r="A22" s="9" t="s">
        <v>8</v>
      </c>
      <c r="B22" s="4"/>
      <c r="C22" s="4" t="s">
        <v>135</v>
      </c>
      <c r="D22" s="4"/>
      <c r="E22" s="4"/>
      <c r="F22" s="15"/>
      <c r="G22" s="15"/>
      <c r="H22" s="15"/>
      <c r="I22" s="15"/>
      <c r="J22" s="15"/>
      <c r="K22" s="15"/>
      <c r="L22" s="15"/>
      <c r="M22" s="4"/>
      <c r="N22" s="4"/>
      <c r="O22" s="4"/>
      <c r="P22" s="4"/>
      <c r="Q22" s="4"/>
      <c r="R22" s="4"/>
      <c r="S22" s="4"/>
      <c r="T22" s="29" t="s">
        <v>26</v>
      </c>
      <c r="U22" s="18" t="s">
        <v>185</v>
      </c>
      <c r="V22" s="19" t="s">
        <v>28</v>
      </c>
      <c r="W22" s="20" t="s">
        <v>186</v>
      </c>
      <c r="X22" s="21" t="s">
        <v>187</v>
      </c>
      <c r="Y22" s="40" t="s">
        <v>188</v>
      </c>
      <c r="Z22" s="39" t="s">
        <v>189</v>
      </c>
      <c r="AA22" s="24"/>
      <c r="AB22" s="24"/>
      <c r="AC22" s="24"/>
      <c r="AD22" s="24" t="str">
        <f ca="1">IFERROR(__xludf.DUMMYFUNCTION("""COMPUTED_VALUE"""),"1.1.2. Promover acciones que propicien condiciones de empleo y trabajo decente, sostenible, libre de violencia y en condiciones de igualdad para las personas trabajadoras universitarias, que incidan en su bienestar, estabilidad, salud integral, correspons"&amp;"abilidad de los cuidados, así como en el acceso equitativo a los puestos de trabajo. ")</f>
        <v xml:space="preserve">1.1.2. Promover acciones que propicien condiciones de empleo y trabajo decente, sostenible, libre de violencia y en condiciones de igualdad para las personas trabajadoras universitarias, que incidan en su bienestar, estabilidad, salud integral, corresponsabilidad de los cuidados, así como en el acceso equitativo a los puestos de trabajo. </v>
      </c>
      <c r="AE22" s="27"/>
    </row>
    <row r="23" spans="1:31" ht="27.75" customHeight="1">
      <c r="A23" s="9" t="s">
        <v>9</v>
      </c>
      <c r="B23" s="4"/>
      <c r="C23" s="4" t="s">
        <v>142</v>
      </c>
      <c r="D23" s="4"/>
      <c r="E23" s="4"/>
      <c r="F23" s="15"/>
      <c r="G23" s="15"/>
      <c r="H23" s="15"/>
      <c r="I23" s="15"/>
      <c r="J23" s="15"/>
      <c r="K23" s="15"/>
      <c r="L23" s="15"/>
      <c r="M23" s="4"/>
      <c r="N23" s="4"/>
      <c r="O23" s="4"/>
      <c r="P23" s="4"/>
      <c r="Q23" s="4"/>
      <c r="R23" s="4"/>
      <c r="S23" s="4"/>
      <c r="T23" s="29" t="s">
        <v>26</v>
      </c>
      <c r="U23" s="18" t="s">
        <v>185</v>
      </c>
      <c r="V23" s="19" t="s">
        <v>28</v>
      </c>
      <c r="W23" s="20" t="s">
        <v>186</v>
      </c>
      <c r="X23" s="21" t="s">
        <v>190</v>
      </c>
      <c r="Y23" s="40" t="s">
        <v>191</v>
      </c>
      <c r="Z23" s="39" t="s">
        <v>192</v>
      </c>
      <c r="AA23" s="24"/>
      <c r="AB23" s="25" t="str">
        <f ca="1">IFERROR(__xludf.DUMMYFUNCTION("UNIQUE(FILTER(V$2:V$504,W$2:W$504=AB21))"),"Administrativo ")</f>
        <v xml:space="preserve">Administrativo </v>
      </c>
      <c r="AC23" s="24"/>
      <c r="AD23" s="24" t="str">
        <f ca="1">IFERROR(__xludf.DUMMYFUNCTION("""COMPUTED_VALUE"""),"1.1.3. Fomentar estrategias facilitadoras de una cultura universitaria libre de todo tipo de discriminación por razones de diversidad de género, orientación sexual, pertenencia étnica y clase social que acoja transversalmente la diversidad en los distinto"&amp;"s ámbitos del quehacer universitario")</f>
        <v>1.1.3. Fomentar estrategias facilitadoras de una cultura universitaria libre de todo tipo de discriminación por razones de diversidad de género, orientación sexual, pertenencia étnica y clase social que acoja transversalmente la diversidad en los distintos ámbitos del quehacer universitario</v>
      </c>
      <c r="AE23" s="27"/>
    </row>
    <row r="24" spans="1:31" ht="27.75" customHeight="1">
      <c r="A24" s="9" t="s">
        <v>10</v>
      </c>
      <c r="B24" s="4"/>
      <c r="C24" s="4" t="s">
        <v>147</v>
      </c>
      <c r="D24" s="4"/>
      <c r="E24" s="4"/>
      <c r="F24" s="15"/>
      <c r="G24" s="15"/>
      <c r="H24" s="15"/>
      <c r="I24" s="15"/>
      <c r="J24" s="15"/>
      <c r="K24" s="15"/>
      <c r="L24" s="15"/>
      <c r="M24" s="4"/>
      <c r="N24" s="4"/>
      <c r="O24" s="4"/>
      <c r="P24" s="4"/>
      <c r="Q24" s="4"/>
      <c r="R24" s="4"/>
      <c r="S24" s="4"/>
      <c r="T24" s="29" t="s">
        <v>26</v>
      </c>
      <c r="U24" s="18" t="s">
        <v>185</v>
      </c>
      <c r="V24" s="19" t="s">
        <v>28</v>
      </c>
      <c r="W24" s="20" t="s">
        <v>186</v>
      </c>
      <c r="X24" s="21" t="s">
        <v>193</v>
      </c>
      <c r="Y24" s="40" t="s">
        <v>194</v>
      </c>
      <c r="Z24" s="42" t="s">
        <v>195</v>
      </c>
      <c r="AA24" s="24"/>
      <c r="AB24" s="36" t="str">
        <f ca="1">IFERROR(__xludf.DUMMYFUNCTION("""COMPUTED_VALUE"""),"Académico")</f>
        <v>Académico</v>
      </c>
      <c r="AC24" s="24"/>
      <c r="AD24" s="24" t="str">
        <f ca="1">IFERROR(__xludf.DUMMYFUNCTION("""COMPUTED_VALUE"""),"1.1.4 Implementar estrategias centradas en la promoción integral del talento humano universitario encausadas al derecho de adquirir competencias y perfeccionarlas a lo largo de la vida laboral")</f>
        <v>1.1.4 Implementar estrategias centradas en la promoción integral del talento humano universitario encausadas al derecho de adquirir competencias y perfeccionarlas a lo largo de la vida laboral</v>
      </c>
      <c r="AE24" s="27"/>
    </row>
    <row r="25" spans="1:31" ht="27.75" customHeight="1">
      <c r="A25" s="9" t="s">
        <v>11</v>
      </c>
      <c r="B25" s="4"/>
      <c r="C25" s="4"/>
      <c r="D25" s="4"/>
      <c r="E25" s="4"/>
      <c r="F25" s="15"/>
      <c r="G25" s="15"/>
      <c r="H25" s="15"/>
      <c r="I25" s="15"/>
      <c r="J25" s="15"/>
      <c r="K25" s="15"/>
      <c r="L25" s="15"/>
      <c r="M25" s="4"/>
      <c r="N25" s="4"/>
      <c r="O25" s="4"/>
      <c r="P25" s="4"/>
      <c r="Q25" s="4"/>
      <c r="R25" s="4"/>
      <c r="S25" s="4"/>
      <c r="T25" s="29" t="s">
        <v>26</v>
      </c>
      <c r="U25" s="18" t="s">
        <v>185</v>
      </c>
      <c r="V25" s="19" t="s">
        <v>28</v>
      </c>
      <c r="W25" s="20" t="s">
        <v>186</v>
      </c>
      <c r="X25" s="21" t="s">
        <v>196</v>
      </c>
      <c r="Y25" s="40" t="s">
        <v>197</v>
      </c>
      <c r="Z25" s="39" t="s">
        <v>198</v>
      </c>
      <c r="AA25" s="24"/>
      <c r="AB25" s="24"/>
      <c r="AC25" s="24"/>
      <c r="AD25" s="24"/>
      <c r="AE25" s="27"/>
    </row>
    <row r="26" spans="1:31" ht="27.75" customHeight="1">
      <c r="A26" s="9" t="s">
        <v>12</v>
      </c>
      <c r="B26" s="4"/>
      <c r="C26" s="4"/>
      <c r="D26" s="4"/>
      <c r="E26" s="4"/>
      <c r="F26" s="15"/>
      <c r="G26" s="15"/>
      <c r="H26" s="15"/>
      <c r="I26" s="15"/>
      <c r="J26" s="15"/>
      <c r="K26" s="15"/>
      <c r="L26" s="15"/>
      <c r="M26" s="4"/>
      <c r="N26" s="4"/>
      <c r="O26" s="4"/>
      <c r="P26" s="4"/>
      <c r="Q26" s="4"/>
      <c r="R26" s="4"/>
      <c r="S26" s="4"/>
      <c r="T26" s="29" t="s">
        <v>26</v>
      </c>
      <c r="U26" s="18" t="s">
        <v>185</v>
      </c>
      <c r="V26" s="37" t="s">
        <v>90</v>
      </c>
      <c r="W26" s="20" t="s">
        <v>186</v>
      </c>
      <c r="X26" s="21" t="s">
        <v>199</v>
      </c>
      <c r="Y26" s="40" t="s">
        <v>200</v>
      </c>
      <c r="Z26" s="39" t="s">
        <v>201</v>
      </c>
      <c r="AA26" s="24"/>
      <c r="AB26" s="24"/>
      <c r="AC26" s="24"/>
      <c r="AD26" s="24"/>
      <c r="AE26" s="27"/>
    </row>
    <row r="27" spans="1:31" ht="27.75" customHeight="1">
      <c r="A27" s="13" t="s">
        <v>202</v>
      </c>
      <c r="B27" s="4"/>
      <c r="C27" s="4"/>
      <c r="D27" s="4"/>
      <c r="E27" s="4"/>
      <c r="F27" s="15"/>
      <c r="G27" s="15"/>
      <c r="H27" s="15"/>
      <c r="I27" s="15"/>
      <c r="J27" s="15"/>
      <c r="K27" s="15"/>
      <c r="L27" s="15"/>
      <c r="M27" s="4"/>
      <c r="N27" s="4"/>
      <c r="O27" s="4"/>
      <c r="P27" s="4"/>
      <c r="Q27" s="4"/>
      <c r="R27" s="4"/>
      <c r="S27" s="4"/>
      <c r="T27" s="45" t="s">
        <v>26</v>
      </c>
      <c r="U27" s="18" t="s">
        <v>185</v>
      </c>
      <c r="V27" s="43" t="s">
        <v>166</v>
      </c>
      <c r="W27" s="20" t="s">
        <v>186</v>
      </c>
      <c r="X27" s="21" t="s">
        <v>203</v>
      </c>
      <c r="Y27" s="46" t="s">
        <v>204</v>
      </c>
      <c r="Z27" s="47" t="s">
        <v>205</v>
      </c>
      <c r="AA27" s="24"/>
      <c r="AB27" s="24"/>
      <c r="AC27" s="24"/>
      <c r="AD27" s="24"/>
      <c r="AE27" s="27"/>
    </row>
    <row r="28" spans="1:31" ht="21" customHeight="1">
      <c r="A28" s="9" t="s">
        <v>67</v>
      </c>
      <c r="B28" s="4"/>
      <c r="C28" s="4"/>
      <c r="D28" s="4"/>
      <c r="E28" s="4"/>
      <c r="F28" s="15"/>
      <c r="G28" s="15"/>
      <c r="H28" s="15"/>
      <c r="I28" s="15"/>
      <c r="J28" s="15"/>
      <c r="K28" s="15"/>
      <c r="L28" s="15"/>
      <c r="M28" s="4"/>
      <c r="N28" s="4"/>
      <c r="O28" s="4"/>
      <c r="P28" s="4"/>
      <c r="Q28" s="4"/>
      <c r="R28" s="4"/>
      <c r="S28" s="4"/>
      <c r="T28" s="17" t="s">
        <v>206</v>
      </c>
      <c r="U28" s="18" t="s">
        <v>207</v>
      </c>
      <c r="V28" s="37" t="s">
        <v>90</v>
      </c>
      <c r="W28" s="20" t="s">
        <v>208</v>
      </c>
      <c r="X28" s="21" t="s">
        <v>209</v>
      </c>
      <c r="Y28" s="22" t="s">
        <v>210</v>
      </c>
      <c r="Z28" s="48" t="s">
        <v>211</v>
      </c>
      <c r="AA28" s="24"/>
      <c r="AB28" s="24"/>
      <c r="AC28" s="24"/>
      <c r="AD28" s="24"/>
      <c r="AE28" s="27"/>
    </row>
    <row r="29" spans="1:31" ht="21" customHeight="1">
      <c r="A29" s="9" t="s">
        <v>38</v>
      </c>
      <c r="B29" s="4"/>
      <c r="C29" s="4"/>
      <c r="D29" s="4"/>
      <c r="E29" s="4"/>
      <c r="F29" s="15"/>
      <c r="G29" s="15"/>
      <c r="H29" s="15"/>
      <c r="I29" s="15"/>
      <c r="J29" s="15"/>
      <c r="K29" s="15"/>
      <c r="L29" s="15"/>
      <c r="M29" s="4"/>
      <c r="N29" s="4"/>
      <c r="O29" s="4"/>
      <c r="P29" s="4"/>
      <c r="Q29" s="4"/>
      <c r="R29" s="4"/>
      <c r="S29" s="4"/>
      <c r="T29" s="29" t="s">
        <v>206</v>
      </c>
      <c r="U29" s="18"/>
      <c r="V29" s="37"/>
      <c r="W29" s="20"/>
      <c r="X29" s="21"/>
      <c r="Y29" s="40" t="s">
        <v>212</v>
      </c>
      <c r="Z29" s="39" t="s">
        <v>213</v>
      </c>
      <c r="AA29" s="24"/>
      <c r="AB29" s="24"/>
      <c r="AC29" s="24"/>
      <c r="AD29" s="24"/>
      <c r="AE29" s="27"/>
    </row>
    <row r="30" spans="1:31" ht="21" customHeight="1">
      <c r="A30" s="9" t="s">
        <v>35</v>
      </c>
      <c r="B30" s="4"/>
      <c r="C30" s="4"/>
      <c r="D30" s="4"/>
      <c r="E30" s="4"/>
      <c r="F30" s="15"/>
      <c r="G30" s="15"/>
      <c r="H30" s="15"/>
      <c r="I30" s="15"/>
      <c r="J30" s="15"/>
      <c r="K30" s="15"/>
      <c r="L30" s="15"/>
      <c r="M30" s="4"/>
      <c r="N30" s="4"/>
      <c r="O30" s="4"/>
      <c r="P30" s="4"/>
      <c r="Q30" s="4"/>
      <c r="R30" s="4"/>
      <c r="S30" s="4"/>
      <c r="T30" s="29" t="s">
        <v>206</v>
      </c>
      <c r="U30" s="18" t="s">
        <v>207</v>
      </c>
      <c r="V30" s="37" t="s">
        <v>90</v>
      </c>
      <c r="W30" s="20" t="s">
        <v>208</v>
      </c>
      <c r="X30" s="21" t="s">
        <v>214</v>
      </c>
      <c r="Y30" s="40" t="s">
        <v>215</v>
      </c>
      <c r="Z30" s="39" t="s">
        <v>216</v>
      </c>
      <c r="AA30" s="24"/>
      <c r="AB30" s="24"/>
      <c r="AC30" s="24"/>
      <c r="AD30" s="24"/>
      <c r="AE30" s="27"/>
    </row>
    <row r="31" spans="1:31" ht="21" customHeight="1">
      <c r="A31" s="9" t="s">
        <v>51</v>
      </c>
      <c r="B31" s="4"/>
      <c r="C31" s="4"/>
      <c r="D31" s="4"/>
      <c r="E31" s="4"/>
      <c r="F31" s="15"/>
      <c r="G31" s="15"/>
      <c r="H31" s="15"/>
      <c r="I31" s="15"/>
      <c r="J31" s="15"/>
      <c r="K31" s="15"/>
      <c r="L31" s="15"/>
      <c r="M31" s="4"/>
      <c r="N31" s="4"/>
      <c r="O31" s="4"/>
      <c r="P31" s="4"/>
      <c r="Q31" s="4"/>
      <c r="R31" s="4"/>
      <c r="S31" s="4"/>
      <c r="T31" s="29" t="s">
        <v>206</v>
      </c>
      <c r="U31" s="18" t="s">
        <v>207</v>
      </c>
      <c r="V31" s="37" t="s">
        <v>90</v>
      </c>
      <c r="W31" s="20" t="s">
        <v>208</v>
      </c>
      <c r="X31" s="21" t="s">
        <v>217</v>
      </c>
      <c r="Y31" s="30" t="s">
        <v>218</v>
      </c>
      <c r="Z31" s="39" t="s">
        <v>219</v>
      </c>
      <c r="AA31" s="24"/>
      <c r="AB31" s="24"/>
      <c r="AC31" s="24"/>
      <c r="AD31" s="24"/>
      <c r="AE31" s="27"/>
    </row>
    <row r="32" spans="1:31" ht="21" customHeight="1">
      <c r="A32" s="9" t="s">
        <v>220</v>
      </c>
      <c r="B32" s="4"/>
      <c r="C32" s="4"/>
      <c r="D32" s="4"/>
      <c r="E32" s="4"/>
      <c r="F32" s="15"/>
      <c r="G32" s="15"/>
      <c r="H32" s="15"/>
      <c r="I32" s="15"/>
      <c r="J32" s="15"/>
      <c r="K32" s="15"/>
      <c r="L32" s="15"/>
      <c r="M32" s="4"/>
      <c r="N32" s="4"/>
      <c r="O32" s="4"/>
      <c r="P32" s="4"/>
      <c r="Q32" s="4"/>
      <c r="R32" s="4"/>
      <c r="S32" s="4"/>
      <c r="T32" s="29" t="s">
        <v>206</v>
      </c>
      <c r="U32" s="18" t="s">
        <v>207</v>
      </c>
      <c r="V32" s="43" t="s">
        <v>166</v>
      </c>
      <c r="W32" s="20" t="s">
        <v>208</v>
      </c>
      <c r="X32" s="18" t="s">
        <v>221</v>
      </c>
      <c r="Y32" s="30" t="s">
        <v>222</v>
      </c>
      <c r="Z32" s="42" t="s">
        <v>223</v>
      </c>
      <c r="AA32" s="24"/>
      <c r="AB32" s="24"/>
      <c r="AC32" s="24"/>
      <c r="AD32" s="24"/>
      <c r="AE32" s="27"/>
    </row>
    <row r="33" spans="1:31" ht="21" customHeight="1">
      <c r="A33" s="9"/>
      <c r="B33" s="4"/>
      <c r="C33" s="4"/>
      <c r="D33" s="4"/>
      <c r="E33" s="4"/>
      <c r="F33" s="15"/>
      <c r="G33" s="15"/>
      <c r="H33" s="15"/>
      <c r="I33" s="15"/>
      <c r="J33" s="15"/>
      <c r="K33" s="15"/>
      <c r="L33" s="15"/>
      <c r="M33" s="4"/>
      <c r="N33" s="4"/>
      <c r="O33" s="4"/>
      <c r="P33" s="4"/>
      <c r="Q33" s="4"/>
      <c r="R33" s="4"/>
      <c r="S33" s="4"/>
      <c r="T33" s="29" t="s">
        <v>206</v>
      </c>
      <c r="U33" s="18" t="s">
        <v>224</v>
      </c>
      <c r="V33" s="19" t="s">
        <v>28</v>
      </c>
      <c r="W33" s="18" t="s">
        <v>225</v>
      </c>
      <c r="X33" s="18" t="s">
        <v>226</v>
      </c>
      <c r="Y33" s="49" t="s">
        <v>227</v>
      </c>
      <c r="Z33" s="39" t="s">
        <v>228</v>
      </c>
      <c r="AA33" s="24"/>
      <c r="AB33" s="24"/>
      <c r="AC33" s="24"/>
      <c r="AD33" s="24"/>
      <c r="AE33" s="27"/>
    </row>
    <row r="34" spans="1:31" ht="21" customHeight="1">
      <c r="A34" s="9" t="s">
        <v>82</v>
      </c>
      <c r="B34" s="4"/>
      <c r="C34" s="4"/>
      <c r="D34" s="4"/>
      <c r="E34" s="4"/>
      <c r="F34" s="15"/>
      <c r="G34" s="15"/>
      <c r="H34" s="15"/>
      <c r="I34" s="15"/>
      <c r="J34" s="15"/>
      <c r="K34" s="15"/>
      <c r="L34" s="15"/>
      <c r="M34" s="4"/>
      <c r="N34" s="4"/>
      <c r="O34" s="4"/>
      <c r="P34" s="4"/>
      <c r="Q34" s="4"/>
      <c r="R34" s="4"/>
      <c r="S34" s="4"/>
      <c r="T34" s="29" t="s">
        <v>206</v>
      </c>
      <c r="U34" s="18" t="s">
        <v>224</v>
      </c>
      <c r="V34" s="37" t="s">
        <v>90</v>
      </c>
      <c r="W34" s="18" t="s">
        <v>225</v>
      </c>
      <c r="X34" s="18" t="s">
        <v>229</v>
      </c>
      <c r="Y34" s="49" t="s">
        <v>230</v>
      </c>
      <c r="Z34" s="39" t="s">
        <v>231</v>
      </c>
      <c r="AA34" s="24"/>
      <c r="AB34" s="24"/>
      <c r="AC34" s="24"/>
      <c r="AD34" s="24"/>
      <c r="AE34" s="27"/>
    </row>
    <row r="35" spans="1:31" ht="21" customHeight="1">
      <c r="A35" s="9" t="s">
        <v>107</v>
      </c>
      <c r="B35" s="4"/>
      <c r="C35" s="4"/>
      <c r="D35" s="4"/>
      <c r="E35" s="4"/>
      <c r="F35" s="15"/>
      <c r="G35" s="15"/>
      <c r="H35" s="15"/>
      <c r="I35" s="15"/>
      <c r="J35" s="15"/>
      <c r="K35" s="15"/>
      <c r="L35" s="15"/>
      <c r="M35" s="4"/>
      <c r="N35" s="4"/>
      <c r="O35" s="4"/>
      <c r="P35" s="4"/>
      <c r="Q35" s="4"/>
      <c r="R35" s="4"/>
      <c r="S35" s="4"/>
      <c r="T35" s="29" t="s">
        <v>206</v>
      </c>
      <c r="U35" s="18" t="s">
        <v>224</v>
      </c>
      <c r="V35" s="37" t="s">
        <v>90</v>
      </c>
      <c r="W35" s="18" t="s">
        <v>225</v>
      </c>
      <c r="X35" s="21" t="s">
        <v>232</v>
      </c>
      <c r="Y35" s="40" t="s">
        <v>233</v>
      </c>
      <c r="Z35" s="39" t="s">
        <v>234</v>
      </c>
      <c r="AA35" s="24"/>
      <c r="AB35" s="24"/>
      <c r="AC35" s="24"/>
      <c r="AD35" s="24"/>
      <c r="AE35" s="27"/>
    </row>
    <row r="36" spans="1:31" ht="21" customHeight="1">
      <c r="A36" s="9" t="s">
        <v>43</v>
      </c>
      <c r="B36" s="4"/>
      <c r="C36" s="4"/>
      <c r="D36" s="4"/>
      <c r="E36" s="4"/>
      <c r="F36" s="15"/>
      <c r="G36" s="15"/>
      <c r="H36" s="15"/>
      <c r="I36" s="15"/>
      <c r="J36" s="15"/>
      <c r="K36" s="15"/>
      <c r="L36" s="15"/>
      <c r="M36" s="4"/>
      <c r="N36" s="4"/>
      <c r="O36" s="4"/>
      <c r="P36" s="4"/>
      <c r="Q36" s="4"/>
      <c r="R36" s="4"/>
      <c r="S36" s="4"/>
      <c r="T36" s="29" t="s">
        <v>206</v>
      </c>
      <c r="U36" s="18" t="s">
        <v>224</v>
      </c>
      <c r="V36" s="37" t="s">
        <v>90</v>
      </c>
      <c r="W36" s="18" t="s">
        <v>225</v>
      </c>
      <c r="X36" s="21" t="s">
        <v>235</v>
      </c>
      <c r="Y36" s="40" t="s">
        <v>236</v>
      </c>
      <c r="Z36" s="50" t="s">
        <v>237</v>
      </c>
      <c r="AA36" s="24"/>
      <c r="AB36" s="24"/>
      <c r="AC36" s="24"/>
      <c r="AD36" s="24"/>
      <c r="AE36" s="27"/>
    </row>
    <row r="37" spans="1:31" ht="21" customHeight="1">
      <c r="A37" s="9" t="s">
        <v>59</v>
      </c>
      <c r="B37" s="4"/>
      <c r="C37" s="4"/>
      <c r="D37" s="4"/>
      <c r="E37" s="4"/>
      <c r="F37" s="15"/>
      <c r="G37" s="15"/>
      <c r="H37" s="15"/>
      <c r="I37" s="15"/>
      <c r="J37" s="15"/>
      <c r="K37" s="15"/>
      <c r="L37" s="15"/>
      <c r="M37" s="4"/>
      <c r="N37" s="4"/>
      <c r="O37" s="4"/>
      <c r="P37" s="4"/>
      <c r="Q37" s="4"/>
      <c r="R37" s="4"/>
      <c r="S37" s="4"/>
      <c r="T37" s="29" t="s">
        <v>206</v>
      </c>
      <c r="U37" s="18" t="s">
        <v>224</v>
      </c>
      <c r="V37" s="37" t="s">
        <v>90</v>
      </c>
      <c r="W37" s="18" t="s">
        <v>225</v>
      </c>
      <c r="X37" s="18" t="s">
        <v>238</v>
      </c>
      <c r="Y37" s="49" t="s">
        <v>239</v>
      </c>
      <c r="Z37" s="39" t="s">
        <v>240</v>
      </c>
      <c r="AA37" s="24"/>
      <c r="AB37" s="24"/>
      <c r="AC37" s="24"/>
      <c r="AD37" s="24"/>
      <c r="AE37" s="27"/>
    </row>
    <row r="38" spans="1:31" ht="21" customHeight="1">
      <c r="A38" s="9" t="s">
        <v>74</v>
      </c>
      <c r="B38" s="4"/>
      <c r="C38" s="4"/>
      <c r="D38" s="4"/>
      <c r="E38" s="4"/>
      <c r="F38" s="15"/>
      <c r="G38" s="15"/>
      <c r="H38" s="15"/>
      <c r="I38" s="15"/>
      <c r="J38" s="15"/>
      <c r="K38" s="15"/>
      <c r="L38" s="15"/>
      <c r="M38" s="4"/>
      <c r="N38" s="4"/>
      <c r="O38" s="4"/>
      <c r="P38" s="4"/>
      <c r="Q38" s="4"/>
      <c r="R38" s="4"/>
      <c r="S38" s="4"/>
      <c r="T38" s="29" t="s">
        <v>206</v>
      </c>
      <c r="U38" s="18" t="s">
        <v>224</v>
      </c>
      <c r="V38" s="37" t="s">
        <v>90</v>
      </c>
      <c r="W38" s="18" t="s">
        <v>225</v>
      </c>
      <c r="X38" s="21" t="s">
        <v>241</v>
      </c>
      <c r="Y38" s="40" t="s">
        <v>242</v>
      </c>
      <c r="Z38" s="51" t="s">
        <v>243</v>
      </c>
      <c r="AA38" s="52"/>
      <c r="AB38" s="52"/>
      <c r="AC38" s="52"/>
      <c r="AD38" s="52"/>
      <c r="AE38" s="53"/>
    </row>
    <row r="39" spans="1:31" ht="21" customHeight="1">
      <c r="A39" s="9" t="s">
        <v>88</v>
      </c>
      <c r="B39" s="4"/>
      <c r="C39" s="4"/>
      <c r="D39" s="4"/>
      <c r="E39" s="4"/>
      <c r="F39" s="15"/>
      <c r="G39" s="15"/>
      <c r="H39" s="15"/>
      <c r="I39" s="15"/>
      <c r="J39" s="15"/>
      <c r="K39" s="15"/>
      <c r="L39" s="15"/>
      <c r="M39" s="4"/>
      <c r="N39" s="4"/>
      <c r="O39" s="4"/>
      <c r="P39" s="4"/>
      <c r="Q39" s="4"/>
      <c r="R39" s="4"/>
      <c r="S39" s="4"/>
      <c r="T39" s="29" t="s">
        <v>206</v>
      </c>
      <c r="U39" s="18" t="s">
        <v>224</v>
      </c>
      <c r="V39" s="37" t="s">
        <v>90</v>
      </c>
      <c r="W39" s="18" t="s">
        <v>225</v>
      </c>
      <c r="X39" s="21" t="s">
        <v>244</v>
      </c>
      <c r="Y39" s="40" t="s">
        <v>245</v>
      </c>
      <c r="Z39" s="50"/>
      <c r="AA39" s="44"/>
      <c r="AB39" s="44"/>
      <c r="AC39" s="44"/>
      <c r="AD39" s="44"/>
      <c r="AE39" s="8"/>
    </row>
    <row r="40" spans="1:31" ht="21" customHeight="1">
      <c r="A40" s="9" t="s">
        <v>71</v>
      </c>
      <c r="B40" s="4"/>
      <c r="C40" s="4"/>
      <c r="D40" s="4"/>
      <c r="E40" s="4"/>
      <c r="F40" s="15"/>
      <c r="G40" s="15"/>
      <c r="H40" s="15"/>
      <c r="I40" s="15"/>
      <c r="J40" s="15"/>
      <c r="K40" s="15"/>
      <c r="L40" s="15"/>
      <c r="M40" s="4"/>
      <c r="N40" s="4"/>
      <c r="O40" s="4"/>
      <c r="P40" s="4"/>
      <c r="Q40" s="4"/>
      <c r="R40" s="4"/>
      <c r="S40" s="4"/>
      <c r="T40" s="29" t="s">
        <v>206</v>
      </c>
      <c r="U40" s="18" t="s">
        <v>224</v>
      </c>
      <c r="V40" s="37" t="s">
        <v>90</v>
      </c>
      <c r="W40" s="18" t="s">
        <v>225</v>
      </c>
      <c r="X40" s="18" t="s">
        <v>246</v>
      </c>
      <c r="Y40" s="49" t="s">
        <v>247</v>
      </c>
      <c r="Z40" s="54" t="s">
        <v>248</v>
      </c>
      <c r="AA40" s="55"/>
      <c r="AB40" s="24" t="str">
        <f>Acciones_aportes!C88</f>
        <v xml:space="preserve">Sistema de gestión de la calidad para la excelencia </v>
      </c>
      <c r="AC40" s="24" t="str">
        <f>Acciones_aportes!B89</f>
        <v xml:space="preserve">Administrativo </v>
      </c>
      <c r="AD40" s="24" t="str">
        <f ca="1">IFERROR(__xludf.DUMMYFUNCTION("FILTER(X$2:X$509,W$2:W$509=AB40,V$2:V$509=AC40)"),"1.1.1. Implementar gradualmente el enfoque por procesos en la gestión universitaria orientado a la transformación de la cultura organizacional en el logro de la calidad y la excelencia de los servicios institucionales")</f>
        <v>1.1.1. Implementar gradualmente el enfoque por procesos en la gestión universitaria orientado a la transformación de la cultura organizacional en el logro de la calidad y la excelencia de los servicios institucionales</v>
      </c>
      <c r="AE40" s="27"/>
    </row>
    <row r="41" spans="1:31" ht="21" customHeight="1">
      <c r="A41" s="9" t="s">
        <v>42</v>
      </c>
      <c r="B41" s="4"/>
      <c r="C41" s="4"/>
      <c r="D41" s="4"/>
      <c r="E41" s="4"/>
      <c r="F41" s="15"/>
      <c r="G41" s="15"/>
      <c r="H41" s="15"/>
      <c r="I41" s="15"/>
      <c r="J41" s="15"/>
      <c r="K41" s="15"/>
      <c r="L41" s="15"/>
      <c r="M41" s="4"/>
      <c r="N41" s="4"/>
      <c r="O41" s="4"/>
      <c r="P41" s="4"/>
      <c r="Q41" s="4"/>
      <c r="R41" s="4"/>
      <c r="S41" s="4"/>
      <c r="T41" s="29" t="s">
        <v>206</v>
      </c>
      <c r="U41" s="18" t="s">
        <v>224</v>
      </c>
      <c r="V41" s="37" t="s">
        <v>90</v>
      </c>
      <c r="W41" s="18" t="s">
        <v>225</v>
      </c>
      <c r="X41" s="21" t="s">
        <v>249</v>
      </c>
      <c r="Y41" s="40" t="s">
        <v>250</v>
      </c>
      <c r="Z41" s="54" t="s">
        <v>251</v>
      </c>
      <c r="AA41" s="55"/>
      <c r="AB41" s="24"/>
      <c r="AC41" s="24"/>
      <c r="AD41" s="24" t="str">
        <f ca="1">IFERROR(__xludf.DUMMYFUNCTION("""COMPUTED_VALUE"""),"1.1.2. Promover acciones que propicien condiciones de empleo y trabajo decente, sostenible, libre de violencia y en condiciones de igualdad para las personas trabajadoras universitarias, que incidan en su bienestar, estabilidad, salud integral, correspons"&amp;"abilidad de los cuidados, así como en el acceso equitativo a los puestos de trabajo. ")</f>
        <v xml:space="preserve">1.1.2. Promover acciones que propicien condiciones de empleo y trabajo decente, sostenible, libre de violencia y en condiciones de igualdad para las personas trabajadoras universitarias, que incidan en su bienestar, estabilidad, salud integral, corresponsabilidad de los cuidados, así como en el acceso equitativo a los puestos de trabajo. </v>
      </c>
      <c r="AE41" s="27"/>
    </row>
    <row r="42" spans="1:31" ht="21" customHeight="1">
      <c r="A42" s="9" t="s">
        <v>58</v>
      </c>
      <c r="B42" s="4"/>
      <c r="C42" s="4"/>
      <c r="D42" s="4"/>
      <c r="E42" s="4"/>
      <c r="F42" s="15"/>
      <c r="G42" s="15"/>
      <c r="H42" s="15"/>
      <c r="I42" s="15"/>
      <c r="J42" s="15"/>
      <c r="K42" s="15"/>
      <c r="L42" s="15"/>
      <c r="M42" s="4"/>
      <c r="N42" s="4"/>
      <c r="O42" s="4"/>
      <c r="P42" s="4"/>
      <c r="Q42" s="4"/>
      <c r="R42" s="4"/>
      <c r="S42" s="4"/>
      <c r="T42" s="29" t="s">
        <v>206</v>
      </c>
      <c r="U42" s="18" t="s">
        <v>224</v>
      </c>
      <c r="V42" s="37" t="s">
        <v>90</v>
      </c>
      <c r="W42" s="18" t="s">
        <v>225</v>
      </c>
      <c r="X42" s="21" t="s">
        <v>252</v>
      </c>
      <c r="Y42" s="40" t="s">
        <v>253</v>
      </c>
      <c r="Z42" s="54" t="s">
        <v>254</v>
      </c>
      <c r="AA42" s="55"/>
      <c r="AB42" s="24" t="str">
        <f ca="1">IFERROR(__xludf.DUMMYFUNCTION("UNIQUE(FILTER(V$2:V$509,W$2:W$509=AB40))"),"Administrativo ")</f>
        <v xml:space="preserve">Administrativo </v>
      </c>
      <c r="AC42" s="24"/>
      <c r="AD42" s="24" t="str">
        <f ca="1">IFERROR(__xludf.DUMMYFUNCTION("""COMPUTED_VALUE"""),"1.1.3. Fomentar estrategias facilitadoras de una cultura universitaria libre de todo tipo de discriminación por razones de diversidad de género, orientación sexual, pertenencia étnica y clase social que acoja transversalmente la diversidad en los distinto"&amp;"s ámbitos del quehacer universitario")</f>
        <v>1.1.3. Fomentar estrategias facilitadoras de una cultura universitaria libre de todo tipo de discriminación por razones de diversidad de género, orientación sexual, pertenencia étnica y clase social que acoja transversalmente la diversidad en los distintos ámbitos del quehacer universitario</v>
      </c>
      <c r="AE42" s="27"/>
    </row>
    <row r="43" spans="1:31" ht="21" customHeight="1">
      <c r="A43" s="9" t="s">
        <v>41</v>
      </c>
      <c r="B43" s="4"/>
      <c r="C43" s="4"/>
      <c r="D43" s="4"/>
      <c r="E43" s="4"/>
      <c r="F43" s="15"/>
      <c r="G43" s="15"/>
      <c r="H43" s="15"/>
      <c r="I43" s="15"/>
      <c r="J43" s="15"/>
      <c r="K43" s="15"/>
      <c r="L43" s="15"/>
      <c r="M43" s="4"/>
      <c r="N43" s="4"/>
      <c r="O43" s="4"/>
      <c r="P43" s="4"/>
      <c r="Q43" s="4"/>
      <c r="R43" s="4"/>
      <c r="S43" s="4"/>
      <c r="T43" s="29" t="s">
        <v>206</v>
      </c>
      <c r="U43" s="18" t="s">
        <v>224</v>
      </c>
      <c r="V43" s="37" t="s">
        <v>90</v>
      </c>
      <c r="W43" s="18" t="s">
        <v>225</v>
      </c>
      <c r="X43" s="18" t="s">
        <v>255</v>
      </c>
      <c r="Y43" s="49" t="s">
        <v>256</v>
      </c>
      <c r="Z43" s="54" t="s">
        <v>257</v>
      </c>
      <c r="AA43" s="55"/>
      <c r="AB43" s="36" t="str">
        <f ca="1">IFERROR(__xludf.DUMMYFUNCTION("""COMPUTED_VALUE"""),"Académico")</f>
        <v>Académico</v>
      </c>
      <c r="AC43" s="24"/>
      <c r="AD43" s="24" t="str">
        <f ca="1">IFERROR(__xludf.DUMMYFUNCTION("""COMPUTED_VALUE"""),"1.1.4 Implementar estrategias centradas en la promoción integral del talento humano universitario encausadas al derecho de adquirir competencias y perfeccionarlas a lo largo de la vida laboral")</f>
        <v>1.1.4 Implementar estrategias centradas en la promoción integral del talento humano universitario encausadas al derecho de adquirir competencias y perfeccionarlas a lo largo de la vida laboral</v>
      </c>
      <c r="AE43" s="27"/>
    </row>
    <row r="44" spans="1:31" ht="21" customHeight="1">
      <c r="A44" s="9" t="s">
        <v>53</v>
      </c>
      <c r="B44" s="4"/>
      <c r="C44" s="4"/>
      <c r="D44" s="4"/>
      <c r="E44" s="4"/>
      <c r="F44" s="15"/>
      <c r="G44" s="15"/>
      <c r="H44" s="15"/>
      <c r="I44" s="15"/>
      <c r="J44" s="15"/>
      <c r="K44" s="15"/>
      <c r="L44" s="15"/>
      <c r="M44" s="4"/>
      <c r="N44" s="4"/>
      <c r="O44" s="4"/>
      <c r="P44" s="4"/>
      <c r="Q44" s="4"/>
      <c r="R44" s="4"/>
      <c r="S44" s="4"/>
      <c r="T44" s="29" t="s">
        <v>206</v>
      </c>
      <c r="U44" s="18" t="s">
        <v>224</v>
      </c>
      <c r="V44" s="43" t="s">
        <v>166</v>
      </c>
      <c r="W44" s="18" t="s">
        <v>225</v>
      </c>
      <c r="X44" s="18" t="s">
        <v>258</v>
      </c>
      <c r="Y44" s="49" t="s">
        <v>259</v>
      </c>
      <c r="Z44" s="54" t="s">
        <v>260</v>
      </c>
      <c r="AA44" s="55"/>
      <c r="AB44" s="24"/>
      <c r="AC44" s="24"/>
      <c r="AD44" s="24"/>
      <c r="AE44" s="27"/>
    </row>
    <row r="45" spans="1:31" ht="21" customHeight="1">
      <c r="A45" s="9" t="s">
        <v>69</v>
      </c>
      <c r="B45" s="4"/>
      <c r="C45" s="4"/>
      <c r="D45" s="4"/>
      <c r="E45" s="4"/>
      <c r="F45" s="15"/>
      <c r="G45" s="15"/>
      <c r="H45" s="15"/>
      <c r="I45" s="15"/>
      <c r="J45" s="15"/>
      <c r="K45" s="15"/>
      <c r="L45" s="15"/>
      <c r="M45" s="4"/>
      <c r="N45" s="4"/>
      <c r="O45" s="4"/>
      <c r="P45" s="4"/>
      <c r="Q45" s="4"/>
      <c r="R45" s="4"/>
      <c r="S45" s="4"/>
      <c r="T45" s="29" t="s">
        <v>206</v>
      </c>
      <c r="U45" s="18" t="s">
        <v>261</v>
      </c>
      <c r="V45" s="37" t="s">
        <v>90</v>
      </c>
      <c r="W45" s="18" t="s">
        <v>262</v>
      </c>
      <c r="X45" s="21" t="s">
        <v>263</v>
      </c>
      <c r="Y45" s="40" t="s">
        <v>264</v>
      </c>
      <c r="Z45" s="54" t="s">
        <v>265</v>
      </c>
      <c r="AA45" s="55"/>
      <c r="AB45" s="24"/>
      <c r="AC45" s="24"/>
      <c r="AD45" s="24"/>
      <c r="AE45" s="27"/>
    </row>
    <row r="46" spans="1:31" ht="21" customHeight="1">
      <c r="A46" s="9" t="s">
        <v>54</v>
      </c>
      <c r="B46" s="4"/>
      <c r="C46" s="4"/>
      <c r="D46" s="4"/>
      <c r="E46" s="4"/>
      <c r="F46" s="15"/>
      <c r="G46" s="15"/>
      <c r="H46" s="15"/>
      <c r="I46" s="15"/>
      <c r="J46" s="15"/>
      <c r="K46" s="15"/>
      <c r="L46" s="15"/>
      <c r="M46" s="4"/>
      <c r="N46" s="4"/>
      <c r="O46" s="4"/>
      <c r="P46" s="4"/>
      <c r="Q46" s="4"/>
      <c r="R46" s="4"/>
      <c r="S46" s="4"/>
      <c r="T46" s="29" t="s">
        <v>206</v>
      </c>
      <c r="U46" s="18" t="s">
        <v>261</v>
      </c>
      <c r="V46" s="37" t="s">
        <v>90</v>
      </c>
      <c r="W46" s="18" t="s">
        <v>262</v>
      </c>
      <c r="X46" s="18" t="s">
        <v>266</v>
      </c>
      <c r="Y46" s="49" t="s">
        <v>267</v>
      </c>
      <c r="Z46" s="54" t="s">
        <v>268</v>
      </c>
      <c r="AA46" s="55"/>
      <c r="AB46" s="24"/>
      <c r="AC46" s="24"/>
      <c r="AD46" s="24"/>
      <c r="AE46" s="27"/>
    </row>
    <row r="47" spans="1:31" ht="21" customHeight="1">
      <c r="A47" s="9" t="s">
        <v>36</v>
      </c>
      <c r="B47" s="4"/>
      <c r="C47" s="4"/>
      <c r="D47" s="4"/>
      <c r="E47" s="4"/>
      <c r="F47" s="15"/>
      <c r="G47" s="15"/>
      <c r="H47" s="15"/>
      <c r="I47" s="15"/>
      <c r="J47" s="15"/>
      <c r="K47" s="15"/>
      <c r="L47" s="15"/>
      <c r="M47" s="4"/>
      <c r="N47" s="4"/>
      <c r="O47" s="4"/>
      <c r="P47" s="4"/>
      <c r="Q47" s="4"/>
      <c r="R47" s="4"/>
      <c r="S47" s="4"/>
      <c r="T47" s="29" t="s">
        <v>206</v>
      </c>
      <c r="U47" s="18" t="s">
        <v>261</v>
      </c>
      <c r="V47" s="37" t="s">
        <v>90</v>
      </c>
      <c r="W47" s="18" t="s">
        <v>262</v>
      </c>
      <c r="X47" s="21" t="s">
        <v>269</v>
      </c>
      <c r="Y47" s="40" t="s">
        <v>270</v>
      </c>
      <c r="Z47" s="54" t="s">
        <v>271</v>
      </c>
      <c r="AA47" s="55"/>
      <c r="AB47" s="24"/>
      <c r="AC47" s="24"/>
      <c r="AD47" s="24"/>
      <c r="AE47" s="27"/>
    </row>
    <row r="48" spans="1:31" ht="21" customHeight="1">
      <c r="A48" s="9" t="s">
        <v>83</v>
      </c>
      <c r="B48" s="4"/>
      <c r="C48" s="4"/>
      <c r="D48" s="4"/>
      <c r="E48" s="4"/>
      <c r="F48" s="15"/>
      <c r="G48" s="15"/>
      <c r="H48" s="15"/>
      <c r="I48" s="15"/>
      <c r="J48" s="15"/>
      <c r="K48" s="15"/>
      <c r="L48" s="15"/>
      <c r="M48" s="4"/>
      <c r="N48" s="4"/>
      <c r="O48" s="4"/>
      <c r="P48" s="4"/>
      <c r="Q48" s="4"/>
      <c r="R48" s="4"/>
      <c r="S48" s="4"/>
      <c r="T48" s="29" t="s">
        <v>206</v>
      </c>
      <c r="U48" s="18" t="s">
        <v>261</v>
      </c>
      <c r="V48" s="37" t="s">
        <v>90</v>
      </c>
      <c r="W48" s="18" t="s">
        <v>262</v>
      </c>
      <c r="X48" s="21" t="s">
        <v>272</v>
      </c>
      <c r="Y48" s="40" t="s">
        <v>273</v>
      </c>
      <c r="Z48" s="56" t="s">
        <v>274</v>
      </c>
      <c r="AA48" s="55"/>
      <c r="AB48" s="24"/>
      <c r="AC48" s="24"/>
      <c r="AD48" s="24"/>
      <c r="AE48" s="27"/>
    </row>
    <row r="49" spans="1:31" ht="21" customHeight="1">
      <c r="A49" s="9" t="s">
        <v>73</v>
      </c>
      <c r="B49" s="4"/>
      <c r="C49" s="4"/>
      <c r="D49" s="4"/>
      <c r="E49" s="4"/>
      <c r="F49" s="15"/>
      <c r="G49" s="15"/>
      <c r="H49" s="15"/>
      <c r="I49" s="15"/>
      <c r="J49" s="15"/>
      <c r="K49" s="15"/>
      <c r="L49" s="15"/>
      <c r="M49" s="4"/>
      <c r="N49" s="4"/>
      <c r="O49" s="4"/>
      <c r="P49" s="4"/>
      <c r="Q49" s="4"/>
      <c r="R49" s="4"/>
      <c r="S49" s="4"/>
      <c r="T49" s="29" t="s">
        <v>206</v>
      </c>
      <c r="U49" s="18" t="s">
        <v>261</v>
      </c>
      <c r="V49" s="37" t="s">
        <v>90</v>
      </c>
      <c r="W49" s="18" t="s">
        <v>262</v>
      </c>
      <c r="X49" s="18" t="s">
        <v>275</v>
      </c>
      <c r="Y49" s="49" t="s">
        <v>276</v>
      </c>
      <c r="Z49" s="56" t="s">
        <v>277</v>
      </c>
      <c r="AA49" s="4"/>
      <c r="AB49" s="24"/>
      <c r="AC49" s="24"/>
      <c r="AD49" s="24"/>
      <c r="AE49" s="27"/>
    </row>
    <row r="50" spans="1:31" ht="21" customHeight="1">
      <c r="A50" s="9" t="s">
        <v>85</v>
      </c>
      <c r="B50" s="4"/>
      <c r="C50" s="4"/>
      <c r="D50" s="4"/>
      <c r="E50" s="4"/>
      <c r="F50" s="15"/>
      <c r="G50" s="15"/>
      <c r="H50" s="15"/>
      <c r="I50" s="15"/>
      <c r="J50" s="15"/>
      <c r="K50" s="15"/>
      <c r="L50" s="15"/>
      <c r="M50" s="4"/>
      <c r="N50" s="4"/>
      <c r="O50" s="4"/>
      <c r="P50" s="4"/>
      <c r="Q50" s="4"/>
      <c r="R50" s="4"/>
      <c r="S50" s="4"/>
      <c r="T50" s="29" t="s">
        <v>206</v>
      </c>
      <c r="U50" s="18" t="s">
        <v>261</v>
      </c>
      <c r="V50" s="37" t="s">
        <v>90</v>
      </c>
      <c r="W50" s="18" t="s">
        <v>262</v>
      </c>
      <c r="X50" s="21" t="s">
        <v>278</v>
      </c>
      <c r="Y50" s="40" t="s">
        <v>279</v>
      </c>
      <c r="Z50" s="56" t="s">
        <v>280</v>
      </c>
      <c r="AA50" s="4"/>
      <c r="AB50" s="24"/>
      <c r="AC50" s="24"/>
      <c r="AD50" s="24"/>
      <c r="AE50" s="27"/>
    </row>
    <row r="51" spans="1:31" ht="21" customHeight="1">
      <c r="A51" s="9" t="s">
        <v>57</v>
      </c>
      <c r="B51" s="4"/>
      <c r="C51" s="4"/>
      <c r="D51" s="4"/>
      <c r="E51" s="4"/>
      <c r="F51" s="15"/>
      <c r="G51" s="15"/>
      <c r="H51" s="15"/>
      <c r="I51" s="15"/>
      <c r="J51" s="15"/>
      <c r="K51" s="15"/>
      <c r="L51" s="15"/>
      <c r="M51" s="4"/>
      <c r="N51" s="4"/>
      <c r="O51" s="4"/>
      <c r="P51" s="4"/>
      <c r="Q51" s="4"/>
      <c r="R51" s="4"/>
      <c r="S51" s="4"/>
      <c r="T51" s="29" t="s">
        <v>206</v>
      </c>
      <c r="U51" s="18" t="s">
        <v>261</v>
      </c>
      <c r="V51" s="43" t="s">
        <v>166</v>
      </c>
      <c r="W51" s="18" t="s">
        <v>262</v>
      </c>
      <c r="X51" s="18" t="s">
        <v>281</v>
      </c>
      <c r="Y51" s="49" t="s">
        <v>282</v>
      </c>
      <c r="Z51" s="56" t="s">
        <v>283</v>
      </c>
      <c r="AA51" s="4"/>
      <c r="AB51" s="24"/>
      <c r="AC51" s="24"/>
      <c r="AD51" s="24"/>
      <c r="AE51" s="27"/>
    </row>
    <row r="52" spans="1:31" ht="21" customHeight="1">
      <c r="A52" s="9" t="s">
        <v>99</v>
      </c>
      <c r="B52" s="4"/>
      <c r="C52" s="4"/>
      <c r="D52" s="4"/>
      <c r="E52" s="4"/>
      <c r="F52" s="15"/>
      <c r="G52" s="15"/>
      <c r="H52" s="15"/>
      <c r="I52" s="15"/>
      <c r="J52" s="15"/>
      <c r="K52" s="15"/>
      <c r="L52" s="15"/>
      <c r="M52" s="4"/>
      <c r="N52" s="4"/>
      <c r="O52" s="4"/>
      <c r="P52" s="4"/>
      <c r="Q52" s="4"/>
      <c r="R52" s="4"/>
      <c r="S52" s="4"/>
      <c r="T52" s="29" t="s">
        <v>206</v>
      </c>
      <c r="U52" s="18" t="s">
        <v>284</v>
      </c>
      <c r="V52" s="19" t="s">
        <v>28</v>
      </c>
      <c r="W52" s="18" t="s">
        <v>285</v>
      </c>
      <c r="X52" s="57" t="s">
        <v>286</v>
      </c>
      <c r="Y52" s="30" t="s">
        <v>287</v>
      </c>
      <c r="Z52" s="56" t="s">
        <v>288</v>
      </c>
      <c r="AA52" s="4"/>
      <c r="AB52" s="24"/>
      <c r="AC52" s="24"/>
      <c r="AD52" s="24"/>
      <c r="AE52" s="27"/>
    </row>
    <row r="53" spans="1:31" ht="21" customHeight="1">
      <c r="A53" s="9" t="s">
        <v>70</v>
      </c>
      <c r="B53" s="4"/>
      <c r="C53" s="4"/>
      <c r="D53" s="4"/>
      <c r="E53" s="4"/>
      <c r="F53" s="15"/>
      <c r="G53" s="15"/>
      <c r="H53" s="15"/>
      <c r="I53" s="15"/>
      <c r="J53" s="15"/>
      <c r="K53" s="15"/>
      <c r="L53" s="15"/>
      <c r="M53" s="4"/>
      <c r="N53" s="4"/>
      <c r="O53" s="4"/>
      <c r="P53" s="4"/>
      <c r="Q53" s="4"/>
      <c r="R53" s="4"/>
      <c r="S53" s="4"/>
      <c r="T53" s="29" t="s">
        <v>206</v>
      </c>
      <c r="U53" s="18" t="s">
        <v>284</v>
      </c>
      <c r="V53" s="37" t="s">
        <v>90</v>
      </c>
      <c r="W53" s="18" t="s">
        <v>285</v>
      </c>
      <c r="X53" s="57" t="s">
        <v>289</v>
      </c>
      <c r="Y53" s="30" t="s">
        <v>290</v>
      </c>
      <c r="Z53" s="56" t="s">
        <v>291</v>
      </c>
      <c r="AA53" s="4"/>
      <c r="AB53" s="24"/>
      <c r="AC53" s="24"/>
      <c r="AD53" s="24"/>
      <c r="AE53" s="27"/>
    </row>
    <row r="54" spans="1:31" ht="21" customHeight="1">
      <c r="A54" s="9" t="s">
        <v>72</v>
      </c>
      <c r="B54" s="4"/>
      <c r="C54" s="4"/>
      <c r="D54" s="4"/>
      <c r="E54" s="4"/>
      <c r="F54" s="15"/>
      <c r="G54" s="15"/>
      <c r="H54" s="15"/>
      <c r="I54" s="15"/>
      <c r="J54" s="15"/>
      <c r="K54" s="15"/>
      <c r="L54" s="15"/>
      <c r="M54" s="4"/>
      <c r="N54" s="4"/>
      <c r="O54" s="4"/>
      <c r="P54" s="4"/>
      <c r="Q54" s="4"/>
      <c r="R54" s="4"/>
      <c r="S54" s="4"/>
      <c r="T54" s="29" t="s">
        <v>206</v>
      </c>
      <c r="U54" s="18" t="s">
        <v>284</v>
      </c>
      <c r="V54" s="37" t="s">
        <v>90</v>
      </c>
      <c r="W54" s="18" t="s">
        <v>285</v>
      </c>
      <c r="X54" s="57" t="s">
        <v>292</v>
      </c>
      <c r="Y54" s="30" t="s">
        <v>293</v>
      </c>
      <c r="Z54" s="58" t="s">
        <v>294</v>
      </c>
      <c r="AA54" s="4"/>
      <c r="AB54" s="24"/>
      <c r="AC54" s="24"/>
      <c r="AD54" s="24"/>
      <c r="AE54" s="27"/>
    </row>
    <row r="55" spans="1:31" ht="21" customHeight="1">
      <c r="A55" s="9" t="s">
        <v>110</v>
      </c>
      <c r="B55" s="4"/>
      <c r="C55" s="4"/>
      <c r="D55" s="4"/>
      <c r="E55" s="4"/>
      <c r="F55" s="15"/>
      <c r="G55" s="15"/>
      <c r="H55" s="15"/>
      <c r="I55" s="15"/>
      <c r="J55" s="15"/>
      <c r="K55" s="15"/>
      <c r="L55" s="15"/>
      <c r="M55" s="4"/>
      <c r="N55" s="4"/>
      <c r="O55" s="4"/>
      <c r="P55" s="4"/>
      <c r="Q55" s="4"/>
      <c r="R55" s="4"/>
      <c r="S55" s="4"/>
      <c r="T55" s="29" t="s">
        <v>206</v>
      </c>
      <c r="U55" s="18" t="s">
        <v>284</v>
      </c>
      <c r="V55" s="37" t="s">
        <v>90</v>
      </c>
      <c r="W55" s="18" t="s">
        <v>285</v>
      </c>
      <c r="X55" s="21" t="s">
        <v>295</v>
      </c>
      <c r="Y55" s="30" t="s">
        <v>296</v>
      </c>
      <c r="Z55" s="56" t="s">
        <v>297</v>
      </c>
      <c r="AA55" s="4"/>
      <c r="AB55" s="4"/>
      <c r="AC55" s="4"/>
      <c r="AD55" s="4"/>
      <c r="AE55" s="59"/>
    </row>
    <row r="56" spans="1:31" ht="21" customHeight="1">
      <c r="A56" s="9" t="s">
        <v>52</v>
      </c>
      <c r="B56" s="4"/>
      <c r="C56" s="4"/>
      <c r="D56" s="4"/>
      <c r="E56" s="4"/>
      <c r="F56" s="15"/>
      <c r="G56" s="15"/>
      <c r="H56" s="15"/>
      <c r="I56" s="15"/>
      <c r="J56" s="15"/>
      <c r="K56" s="15"/>
      <c r="L56" s="15"/>
      <c r="M56" s="4"/>
      <c r="N56" s="4"/>
      <c r="O56" s="4"/>
      <c r="P56" s="4"/>
      <c r="Q56" s="4"/>
      <c r="R56" s="4"/>
      <c r="S56" s="4"/>
      <c r="T56" s="29" t="s">
        <v>206</v>
      </c>
      <c r="U56" s="18" t="s">
        <v>284</v>
      </c>
      <c r="V56" s="43" t="s">
        <v>166</v>
      </c>
      <c r="W56" s="18" t="s">
        <v>285</v>
      </c>
      <c r="X56" s="18" t="s">
        <v>298</v>
      </c>
      <c r="Y56" s="49" t="s">
        <v>299</v>
      </c>
      <c r="Z56" s="56" t="s">
        <v>300</v>
      </c>
      <c r="AA56" s="4"/>
      <c r="AB56" s="4"/>
      <c r="AC56" s="4"/>
      <c r="AD56" s="4"/>
      <c r="AE56" s="59"/>
    </row>
    <row r="57" spans="1:31" ht="21" customHeight="1">
      <c r="A57" s="9" t="s">
        <v>87</v>
      </c>
      <c r="B57" s="4"/>
      <c r="C57" s="4"/>
      <c r="D57" s="4"/>
      <c r="E57" s="4"/>
      <c r="F57" s="15"/>
      <c r="G57" s="15"/>
      <c r="H57" s="15"/>
      <c r="I57" s="15"/>
      <c r="J57" s="15"/>
      <c r="K57" s="15"/>
      <c r="L57" s="15"/>
      <c r="M57" s="4"/>
      <c r="N57" s="4"/>
      <c r="O57" s="4"/>
      <c r="P57" s="4"/>
      <c r="Q57" s="4"/>
      <c r="R57" s="4"/>
      <c r="S57" s="4"/>
      <c r="T57" s="29" t="s">
        <v>206</v>
      </c>
      <c r="U57" s="18" t="s">
        <v>301</v>
      </c>
      <c r="V57" s="37" t="s">
        <v>90</v>
      </c>
      <c r="W57" s="18" t="s">
        <v>302</v>
      </c>
      <c r="X57" s="57" t="s">
        <v>303</v>
      </c>
      <c r="Y57" s="60" t="s">
        <v>304</v>
      </c>
      <c r="Z57" s="56" t="s">
        <v>305</v>
      </c>
      <c r="AA57" s="4"/>
      <c r="AB57" s="44"/>
      <c r="AC57" s="44"/>
      <c r="AD57" s="44"/>
      <c r="AE57" s="8"/>
    </row>
    <row r="58" spans="1:31" ht="21" customHeight="1">
      <c r="A58" s="9" t="s">
        <v>111</v>
      </c>
      <c r="B58" s="4"/>
      <c r="C58" s="4"/>
      <c r="D58" s="4"/>
      <c r="E58" s="4"/>
      <c r="F58" s="15"/>
      <c r="G58" s="15"/>
      <c r="H58" s="15"/>
      <c r="I58" s="15"/>
      <c r="J58" s="15"/>
      <c r="K58" s="15"/>
      <c r="L58" s="15"/>
      <c r="M58" s="4"/>
      <c r="N58" s="4"/>
      <c r="O58" s="4"/>
      <c r="P58" s="4"/>
      <c r="Q58" s="4"/>
      <c r="R58" s="4"/>
      <c r="S58" s="4"/>
      <c r="T58" s="29" t="s">
        <v>206</v>
      </c>
      <c r="U58" s="18" t="s">
        <v>301</v>
      </c>
      <c r="V58" s="37" t="s">
        <v>90</v>
      </c>
      <c r="W58" s="18" t="s">
        <v>302</v>
      </c>
      <c r="X58" s="57" t="s">
        <v>306</v>
      </c>
      <c r="Y58" s="60" t="s">
        <v>307</v>
      </c>
      <c r="Z58" s="58" t="s">
        <v>308</v>
      </c>
      <c r="AA58" s="4"/>
      <c r="AB58" s="61" t="str">
        <f>Acciones_aportes!C131</f>
        <v xml:space="preserve">Sistema de gestión de la calidad para la excelencia </v>
      </c>
      <c r="AC58" s="62" t="str">
        <f>Acciones_aportes!B132</f>
        <v>Académico</v>
      </c>
      <c r="AD58" s="24" t="str">
        <f ca="1">IFERROR(__xludf.DUMMYFUNCTION("FILTER(X$2:X$509,W$2:W$509=AB58,V$2:V$509=AC58)"),"1.1.5. Desarrollar acciones que propicien la gestión del conocimiento, la generación de estadísticas y la creación de indicadores orientados a la toma de decisiones y rendición de cuentas en el marco de una Universidad abierta")</f>
        <v>1.1.5. Desarrollar acciones que propicien la gestión del conocimiento, la generación de estadísticas y la creación de indicadores orientados a la toma de decisiones y rendición de cuentas en el marco de una Universidad abierta</v>
      </c>
      <c r="AE58" s="27"/>
    </row>
    <row r="59" spans="1:31" ht="21" customHeight="1">
      <c r="A59" s="9" t="s">
        <v>121</v>
      </c>
      <c r="B59" s="4"/>
      <c r="C59" s="4"/>
      <c r="D59" s="4"/>
      <c r="E59" s="4"/>
      <c r="F59" s="15"/>
      <c r="G59" s="15"/>
      <c r="H59" s="15"/>
      <c r="I59" s="15"/>
      <c r="J59" s="15"/>
      <c r="K59" s="15"/>
      <c r="L59" s="15"/>
      <c r="M59" s="4"/>
      <c r="N59" s="4"/>
      <c r="O59" s="4"/>
      <c r="P59" s="4"/>
      <c r="Q59" s="4"/>
      <c r="R59" s="4"/>
      <c r="S59" s="4"/>
      <c r="T59" s="29" t="s">
        <v>206</v>
      </c>
      <c r="U59" s="18" t="s">
        <v>301</v>
      </c>
      <c r="V59" s="43" t="s">
        <v>166</v>
      </c>
      <c r="W59" s="18" t="s">
        <v>302</v>
      </c>
      <c r="X59" s="57" t="s">
        <v>309</v>
      </c>
      <c r="Y59" s="60" t="s">
        <v>310</v>
      </c>
      <c r="Z59" s="58" t="s">
        <v>311</v>
      </c>
      <c r="AA59" s="4"/>
      <c r="AB59" s="61"/>
      <c r="AC59" s="61"/>
      <c r="AD59" s="61" t="str">
        <f ca="1">IFERROR(__xludf.DUMMYFUNCTION("""COMPUTED_VALUE"""),"1.1.6. Implementar procesos de acreditación, reacreditación, autoevaluación y certificación guiados al aseguramiento de la calidad, considerando esquemas internos y externos")</f>
        <v>1.1.6. Implementar procesos de acreditación, reacreditación, autoevaluación y certificación guiados al aseguramiento de la calidad, considerando esquemas internos y externos</v>
      </c>
      <c r="AE59" s="34"/>
    </row>
    <row r="60" spans="1:31" ht="21" customHeight="1">
      <c r="A60" s="9" t="s">
        <v>84</v>
      </c>
      <c r="B60" s="4"/>
      <c r="C60" s="4"/>
      <c r="D60" s="4"/>
      <c r="E60" s="4"/>
      <c r="F60" s="15"/>
      <c r="G60" s="15"/>
      <c r="H60" s="15"/>
      <c r="I60" s="15"/>
      <c r="J60" s="15"/>
      <c r="K60" s="15"/>
      <c r="L60" s="15"/>
      <c r="M60" s="4"/>
      <c r="N60" s="4"/>
      <c r="O60" s="4"/>
      <c r="P60" s="4"/>
      <c r="Q60" s="4"/>
      <c r="R60" s="4"/>
      <c r="S60" s="4"/>
      <c r="T60" s="29" t="s">
        <v>206</v>
      </c>
      <c r="U60" s="18" t="s">
        <v>301</v>
      </c>
      <c r="V60" s="43" t="s">
        <v>166</v>
      </c>
      <c r="W60" s="18" t="s">
        <v>302</v>
      </c>
      <c r="X60" s="21" t="s">
        <v>312</v>
      </c>
      <c r="Y60" s="40" t="s">
        <v>313</v>
      </c>
      <c r="Z60" s="56" t="s">
        <v>314</v>
      </c>
      <c r="AA60" s="4"/>
      <c r="AB60" s="24" t="str">
        <f ca="1">IFERROR(__xludf.DUMMYFUNCTION("UNIQUE(FILTER(V$2:V$509,W$2:W$509=AB58))"),"Administrativo ")</f>
        <v xml:space="preserve">Administrativo </v>
      </c>
      <c r="AC60" s="61"/>
      <c r="AD60" s="61" t="str">
        <f ca="1">IFERROR(__xludf.DUMMYFUNCTION("""COMPUTED_VALUE"""),"1.1.7. Desarrollar acciones encausadas a consolidar una cultura ambiental institucional considerando las buenas prácticas de sostenibilidad en el quehacer universitario")</f>
        <v>1.1.7. Desarrollar acciones encausadas a consolidar una cultura ambiental institucional considerando las buenas prácticas de sostenibilidad en el quehacer universitario</v>
      </c>
      <c r="AE60" s="34"/>
    </row>
    <row r="61" spans="1:31" ht="21" customHeight="1">
      <c r="A61" s="9" t="s">
        <v>130</v>
      </c>
      <c r="B61" s="4"/>
      <c r="C61" s="4"/>
      <c r="D61" s="4"/>
      <c r="E61" s="4"/>
      <c r="F61" s="15"/>
      <c r="G61" s="15"/>
      <c r="H61" s="15"/>
      <c r="I61" s="15"/>
      <c r="J61" s="15"/>
      <c r="K61" s="15"/>
      <c r="L61" s="15"/>
      <c r="M61" s="4"/>
      <c r="N61" s="4"/>
      <c r="O61" s="4"/>
      <c r="P61" s="4"/>
      <c r="Q61" s="4"/>
      <c r="R61" s="4"/>
      <c r="S61" s="4"/>
      <c r="T61" s="29" t="s">
        <v>206</v>
      </c>
      <c r="U61" s="18" t="s">
        <v>301</v>
      </c>
      <c r="V61" s="43" t="s">
        <v>166</v>
      </c>
      <c r="W61" s="18" t="s">
        <v>302</v>
      </c>
      <c r="X61" s="18" t="s">
        <v>315</v>
      </c>
      <c r="Y61" s="49" t="s">
        <v>316</v>
      </c>
      <c r="Z61" s="56" t="s">
        <v>317</v>
      </c>
      <c r="AA61" s="4"/>
      <c r="AB61" s="62" t="str">
        <f ca="1">IFERROR(__xludf.DUMMYFUNCTION("""COMPUTED_VALUE"""),"Académico")</f>
        <v>Académico</v>
      </c>
      <c r="AC61" s="61"/>
      <c r="AD61" s="61"/>
      <c r="AE61" s="34"/>
    </row>
    <row r="62" spans="1:31" ht="21" customHeight="1">
      <c r="A62" s="9" t="s">
        <v>135</v>
      </c>
      <c r="B62" s="4"/>
      <c r="C62" s="4"/>
      <c r="D62" s="4"/>
      <c r="E62" s="4"/>
      <c r="F62" s="15"/>
      <c r="G62" s="15"/>
      <c r="H62" s="15"/>
      <c r="I62" s="15"/>
      <c r="J62" s="15"/>
      <c r="K62" s="15"/>
      <c r="L62" s="15"/>
      <c r="M62" s="4"/>
      <c r="N62" s="4"/>
      <c r="O62" s="4"/>
      <c r="P62" s="4"/>
      <c r="Q62" s="4"/>
      <c r="R62" s="4"/>
      <c r="S62" s="4"/>
      <c r="T62" s="29" t="s">
        <v>206</v>
      </c>
      <c r="U62" s="18" t="s">
        <v>301</v>
      </c>
      <c r="V62" s="43" t="s">
        <v>166</v>
      </c>
      <c r="W62" s="18" t="s">
        <v>302</v>
      </c>
      <c r="X62" s="57" t="s">
        <v>318</v>
      </c>
      <c r="Y62" s="60" t="s">
        <v>319</v>
      </c>
      <c r="Z62" s="58" t="s">
        <v>320</v>
      </c>
      <c r="AA62" s="4"/>
      <c r="AB62" s="61"/>
      <c r="AC62" s="61"/>
      <c r="AD62" s="61"/>
      <c r="AE62" s="34"/>
    </row>
    <row r="63" spans="1:31" ht="21" customHeight="1">
      <c r="A63" s="9" t="s">
        <v>142</v>
      </c>
      <c r="B63" s="4"/>
      <c r="C63" s="4"/>
      <c r="D63" s="4"/>
      <c r="E63" s="4"/>
      <c r="F63" s="15"/>
      <c r="G63" s="15"/>
      <c r="H63" s="15"/>
      <c r="I63" s="15"/>
      <c r="J63" s="15"/>
      <c r="K63" s="15"/>
      <c r="L63" s="15"/>
      <c r="M63" s="4"/>
      <c r="N63" s="4"/>
      <c r="O63" s="4"/>
      <c r="P63" s="4"/>
      <c r="Q63" s="4"/>
      <c r="R63" s="4"/>
      <c r="S63" s="4"/>
      <c r="T63" s="29" t="s">
        <v>206</v>
      </c>
      <c r="U63" s="18" t="s">
        <v>301</v>
      </c>
      <c r="V63" s="43" t="s">
        <v>166</v>
      </c>
      <c r="W63" s="18" t="s">
        <v>302</v>
      </c>
      <c r="X63" s="18" t="s">
        <v>321</v>
      </c>
      <c r="Y63" s="49" t="s">
        <v>322</v>
      </c>
      <c r="Z63" s="58" t="s">
        <v>323</v>
      </c>
      <c r="AA63" s="4"/>
      <c r="AB63" s="61"/>
      <c r="AC63" s="61"/>
      <c r="AD63" s="61"/>
      <c r="AE63" s="34"/>
    </row>
    <row r="64" spans="1:31" ht="21" customHeight="1">
      <c r="A64" s="9" t="s">
        <v>98</v>
      </c>
      <c r="B64" s="4"/>
      <c r="C64" s="4"/>
      <c r="D64" s="4"/>
      <c r="E64" s="4"/>
      <c r="F64" s="15"/>
      <c r="G64" s="15"/>
      <c r="H64" s="15"/>
      <c r="I64" s="15"/>
      <c r="J64" s="15"/>
      <c r="K64" s="15"/>
      <c r="L64" s="15"/>
      <c r="M64" s="4"/>
      <c r="N64" s="4"/>
      <c r="O64" s="4"/>
      <c r="P64" s="4"/>
      <c r="Q64" s="4"/>
      <c r="R64" s="4"/>
      <c r="S64" s="4"/>
      <c r="T64" s="29" t="s">
        <v>206</v>
      </c>
      <c r="U64" s="18" t="s">
        <v>324</v>
      </c>
      <c r="V64" s="37" t="s">
        <v>90</v>
      </c>
      <c r="W64" s="18" t="s">
        <v>325</v>
      </c>
      <c r="X64" s="21" t="s">
        <v>326</v>
      </c>
      <c r="Y64" s="30" t="s">
        <v>327</v>
      </c>
      <c r="Z64" s="58" t="s">
        <v>328</v>
      </c>
      <c r="AA64" s="4"/>
      <c r="AB64" s="61"/>
      <c r="AC64" s="61"/>
      <c r="AD64" s="61"/>
      <c r="AE64" s="34"/>
    </row>
    <row r="65" spans="1:31" ht="21" customHeight="1">
      <c r="A65" s="9" t="s">
        <v>86</v>
      </c>
      <c r="B65" s="4"/>
      <c r="C65" s="4"/>
      <c r="D65" s="4"/>
      <c r="E65" s="4"/>
      <c r="F65" s="15"/>
      <c r="G65" s="15"/>
      <c r="H65" s="15"/>
      <c r="I65" s="15"/>
      <c r="J65" s="15"/>
      <c r="K65" s="15"/>
      <c r="L65" s="15"/>
      <c r="M65" s="4"/>
      <c r="N65" s="4"/>
      <c r="O65" s="4"/>
      <c r="P65" s="4"/>
      <c r="Q65" s="4"/>
      <c r="R65" s="4"/>
      <c r="S65" s="4"/>
      <c r="T65" s="29" t="s">
        <v>206</v>
      </c>
      <c r="U65" s="18" t="s">
        <v>324</v>
      </c>
      <c r="V65" s="43" t="s">
        <v>166</v>
      </c>
      <c r="W65" s="18" t="s">
        <v>325</v>
      </c>
      <c r="X65" s="21" t="s">
        <v>329</v>
      </c>
      <c r="Y65" s="30" t="s">
        <v>330</v>
      </c>
      <c r="Z65" s="58" t="s">
        <v>331</v>
      </c>
      <c r="AA65" s="4"/>
      <c r="AB65" s="61"/>
      <c r="AC65" s="61"/>
      <c r="AD65" s="61"/>
      <c r="AE65" s="34"/>
    </row>
    <row r="66" spans="1:31" ht="21" customHeight="1">
      <c r="A66" s="13" t="s">
        <v>332</v>
      </c>
      <c r="B66" s="4"/>
      <c r="C66" s="4"/>
      <c r="D66" s="4"/>
      <c r="E66" s="4"/>
      <c r="F66" s="15"/>
      <c r="G66" s="15"/>
      <c r="H66" s="15"/>
      <c r="I66" s="15"/>
      <c r="J66" s="15"/>
      <c r="K66" s="15"/>
      <c r="L66" s="15"/>
      <c r="M66" s="4"/>
      <c r="N66" s="4"/>
      <c r="O66" s="4"/>
      <c r="P66" s="4"/>
      <c r="Q66" s="4"/>
      <c r="R66" s="4"/>
      <c r="S66" s="4"/>
      <c r="T66" s="45" t="s">
        <v>206</v>
      </c>
      <c r="U66" s="18" t="s">
        <v>324</v>
      </c>
      <c r="V66" s="43" t="s">
        <v>166</v>
      </c>
      <c r="W66" s="18" t="s">
        <v>325</v>
      </c>
      <c r="X66" s="21" t="s">
        <v>333</v>
      </c>
      <c r="Y66" s="30" t="s">
        <v>334</v>
      </c>
      <c r="Z66" s="63" t="s">
        <v>335</v>
      </c>
      <c r="AA66" s="4"/>
      <c r="AB66" s="61"/>
      <c r="AC66" s="61"/>
      <c r="AD66" s="61"/>
      <c r="AE66" s="34"/>
    </row>
    <row r="67" spans="1:31" ht="21" customHeight="1">
      <c r="A67" s="9" t="s">
        <v>40</v>
      </c>
      <c r="B67" s="4"/>
      <c r="C67" s="4"/>
      <c r="D67" s="4"/>
      <c r="E67" s="4"/>
      <c r="F67" s="15"/>
      <c r="G67" s="15"/>
      <c r="H67" s="15"/>
      <c r="I67" s="15"/>
      <c r="J67" s="15"/>
      <c r="K67" s="15"/>
      <c r="L67" s="15"/>
      <c r="M67" s="4"/>
      <c r="N67" s="4"/>
      <c r="O67" s="4"/>
      <c r="P67" s="4"/>
      <c r="Q67" s="4"/>
      <c r="R67" s="4"/>
      <c r="S67" s="4"/>
      <c r="T67" s="17" t="s">
        <v>336</v>
      </c>
      <c r="U67" s="18" t="s">
        <v>337</v>
      </c>
      <c r="V67" s="64" t="s">
        <v>28</v>
      </c>
      <c r="W67" s="18" t="s">
        <v>338</v>
      </c>
      <c r="X67" s="18" t="s">
        <v>339</v>
      </c>
      <c r="Y67" s="65" t="s">
        <v>340</v>
      </c>
      <c r="Z67" s="66" t="s">
        <v>341</v>
      </c>
      <c r="AA67" s="4"/>
      <c r="AB67" s="61"/>
      <c r="AC67" s="61"/>
      <c r="AD67" s="61"/>
      <c r="AE67" s="34"/>
    </row>
    <row r="68" spans="1:31" ht="21" customHeight="1">
      <c r="A68" s="9" t="s">
        <v>100</v>
      </c>
      <c r="B68" s="4"/>
      <c r="C68" s="4"/>
      <c r="D68" s="4"/>
      <c r="E68" s="4"/>
      <c r="F68" s="15"/>
      <c r="G68" s="15"/>
      <c r="H68" s="15"/>
      <c r="I68" s="15"/>
      <c r="J68" s="15"/>
      <c r="K68" s="15"/>
      <c r="L68" s="15"/>
      <c r="M68" s="4"/>
      <c r="N68" s="4"/>
      <c r="O68" s="4"/>
      <c r="P68" s="4"/>
      <c r="Q68" s="4"/>
      <c r="R68" s="4"/>
      <c r="S68" s="4"/>
      <c r="T68" s="29" t="s">
        <v>336</v>
      </c>
      <c r="U68" s="18" t="s">
        <v>337</v>
      </c>
      <c r="V68" s="37" t="s">
        <v>90</v>
      </c>
      <c r="W68" s="18" t="s">
        <v>338</v>
      </c>
      <c r="X68" s="57" t="s">
        <v>342</v>
      </c>
      <c r="Y68" s="60" t="s">
        <v>343</v>
      </c>
      <c r="Z68" s="56" t="s">
        <v>344</v>
      </c>
      <c r="AA68" s="4"/>
      <c r="AB68" s="61"/>
      <c r="AC68" s="61"/>
      <c r="AD68" s="61"/>
      <c r="AE68" s="34"/>
    </row>
    <row r="69" spans="1:31" ht="21" customHeight="1">
      <c r="A69" s="9" t="s">
        <v>345</v>
      </c>
      <c r="B69" s="4"/>
      <c r="C69" s="4"/>
      <c r="D69" s="4"/>
      <c r="E69" s="4"/>
      <c r="F69" s="15"/>
      <c r="G69" s="15"/>
      <c r="H69" s="15"/>
      <c r="I69" s="15"/>
      <c r="J69" s="15"/>
      <c r="K69" s="15"/>
      <c r="L69" s="15"/>
      <c r="M69" s="4"/>
      <c r="N69" s="4"/>
      <c r="O69" s="4"/>
      <c r="P69" s="4"/>
      <c r="Q69" s="4"/>
      <c r="R69" s="4"/>
      <c r="S69" s="4"/>
      <c r="T69" s="29" t="s">
        <v>336</v>
      </c>
      <c r="U69" s="18" t="s">
        <v>337</v>
      </c>
      <c r="V69" s="37" t="s">
        <v>90</v>
      </c>
      <c r="W69" s="18" t="s">
        <v>338</v>
      </c>
      <c r="X69" s="57" t="s">
        <v>346</v>
      </c>
      <c r="Y69" s="60" t="s">
        <v>347</v>
      </c>
      <c r="Z69" s="56" t="s">
        <v>348</v>
      </c>
      <c r="AA69" s="4"/>
      <c r="AB69" s="61"/>
      <c r="AC69" s="61"/>
      <c r="AD69" s="61"/>
      <c r="AE69" s="34"/>
    </row>
    <row r="70" spans="1:31" ht="21" customHeight="1">
      <c r="A70" s="9" t="s">
        <v>102</v>
      </c>
      <c r="B70" s="4"/>
      <c r="C70" s="4"/>
      <c r="D70" s="4"/>
      <c r="E70" s="4"/>
      <c r="F70" s="15"/>
      <c r="G70" s="15"/>
      <c r="H70" s="15"/>
      <c r="I70" s="15"/>
      <c r="J70" s="15"/>
      <c r="K70" s="15"/>
      <c r="L70" s="15"/>
      <c r="M70" s="4"/>
      <c r="N70" s="4"/>
      <c r="O70" s="4"/>
      <c r="P70" s="4"/>
      <c r="Q70" s="4"/>
      <c r="R70" s="4"/>
      <c r="S70" s="4"/>
      <c r="T70" s="29" t="s">
        <v>336</v>
      </c>
      <c r="U70" s="18" t="s">
        <v>337</v>
      </c>
      <c r="V70" s="37" t="s">
        <v>90</v>
      </c>
      <c r="W70" s="18" t="s">
        <v>338</v>
      </c>
      <c r="X70" s="21" t="s">
        <v>349</v>
      </c>
      <c r="Y70" s="40" t="s">
        <v>350</v>
      </c>
      <c r="Z70" s="56" t="s">
        <v>351</v>
      </c>
      <c r="AA70" s="4"/>
      <c r="AB70" s="61"/>
      <c r="AC70" s="61"/>
      <c r="AD70" s="61"/>
      <c r="AE70" s="34"/>
    </row>
    <row r="71" spans="1:31" ht="21" customHeight="1">
      <c r="A71" s="9" t="s">
        <v>112</v>
      </c>
      <c r="B71" s="4"/>
      <c r="C71" s="4"/>
      <c r="D71" s="4"/>
      <c r="E71" s="4"/>
      <c r="F71" s="15"/>
      <c r="G71" s="15"/>
      <c r="H71" s="15"/>
      <c r="I71" s="15"/>
      <c r="J71" s="15"/>
      <c r="K71" s="15"/>
      <c r="L71" s="15"/>
      <c r="M71" s="4"/>
      <c r="N71" s="4"/>
      <c r="O71" s="4"/>
      <c r="P71" s="4"/>
      <c r="Q71" s="4"/>
      <c r="R71" s="4"/>
      <c r="S71" s="4"/>
      <c r="T71" s="29" t="s">
        <v>336</v>
      </c>
      <c r="U71" s="18" t="s">
        <v>337</v>
      </c>
      <c r="V71" s="37" t="s">
        <v>90</v>
      </c>
      <c r="W71" s="18" t="s">
        <v>338</v>
      </c>
      <c r="X71" s="18" t="s">
        <v>352</v>
      </c>
      <c r="Y71" s="49" t="s">
        <v>353</v>
      </c>
      <c r="Z71" s="56" t="s">
        <v>354</v>
      </c>
      <c r="AA71" s="4"/>
      <c r="AB71" s="61"/>
      <c r="AC71" s="61"/>
      <c r="AD71" s="61"/>
      <c r="AE71" s="34"/>
    </row>
    <row r="72" spans="1:31" ht="21" customHeight="1">
      <c r="A72" s="9" t="s">
        <v>55</v>
      </c>
      <c r="B72" s="4"/>
      <c r="C72" s="4"/>
      <c r="D72" s="4"/>
      <c r="E72" s="4"/>
      <c r="F72" s="15"/>
      <c r="G72" s="15"/>
      <c r="H72" s="15"/>
      <c r="I72" s="15"/>
      <c r="J72" s="15"/>
      <c r="K72" s="15"/>
      <c r="L72" s="15"/>
      <c r="M72" s="4"/>
      <c r="N72" s="4"/>
      <c r="O72" s="4"/>
      <c r="P72" s="4"/>
      <c r="Q72" s="4"/>
      <c r="R72" s="4"/>
      <c r="S72" s="4"/>
      <c r="T72" s="29" t="s">
        <v>336</v>
      </c>
      <c r="U72" s="18" t="s">
        <v>337</v>
      </c>
      <c r="V72" s="37" t="s">
        <v>90</v>
      </c>
      <c r="W72" s="18" t="s">
        <v>338</v>
      </c>
      <c r="X72" s="57" t="s">
        <v>355</v>
      </c>
      <c r="Y72" s="60" t="s">
        <v>353</v>
      </c>
      <c r="Z72" s="56" t="s">
        <v>356</v>
      </c>
      <c r="AA72" s="4"/>
      <c r="AB72" s="61"/>
      <c r="AC72" s="61"/>
      <c r="AD72" s="61"/>
      <c r="AE72" s="34"/>
    </row>
    <row r="73" spans="1:31" ht="21" customHeight="1">
      <c r="A73" s="9" t="s">
        <v>109</v>
      </c>
      <c r="B73" s="4"/>
      <c r="C73" s="4"/>
      <c r="D73" s="4"/>
      <c r="E73" s="4"/>
      <c r="F73" s="15"/>
      <c r="G73" s="15"/>
      <c r="H73" s="15"/>
      <c r="I73" s="15"/>
      <c r="J73" s="15"/>
      <c r="K73" s="15"/>
      <c r="L73" s="15"/>
      <c r="M73" s="4"/>
      <c r="N73" s="4"/>
      <c r="O73" s="4"/>
      <c r="P73" s="4"/>
      <c r="Q73" s="4"/>
      <c r="R73" s="4"/>
      <c r="S73" s="4"/>
      <c r="T73" s="29" t="s">
        <v>336</v>
      </c>
      <c r="U73" s="18" t="s">
        <v>337</v>
      </c>
      <c r="V73" s="43" t="s">
        <v>166</v>
      </c>
      <c r="W73" s="18" t="s">
        <v>338</v>
      </c>
      <c r="X73" s="18" t="s">
        <v>357</v>
      </c>
      <c r="Y73" s="49" t="s">
        <v>340</v>
      </c>
      <c r="Z73" s="56" t="s">
        <v>358</v>
      </c>
      <c r="AA73" s="4"/>
      <c r="AB73" s="61"/>
      <c r="AC73" s="61"/>
      <c r="AD73" s="61"/>
      <c r="AE73" s="34"/>
    </row>
    <row r="74" spans="1:31" ht="21" customHeight="1">
      <c r="A74" s="9" t="s">
        <v>119</v>
      </c>
      <c r="B74" s="4"/>
      <c r="C74" s="4"/>
      <c r="D74" s="4"/>
      <c r="E74" s="4"/>
      <c r="F74" s="15"/>
      <c r="G74" s="15"/>
      <c r="H74" s="15"/>
      <c r="I74" s="15"/>
      <c r="J74" s="15"/>
      <c r="K74" s="15"/>
      <c r="L74" s="15"/>
      <c r="M74" s="4"/>
      <c r="N74" s="4"/>
      <c r="O74" s="4"/>
      <c r="P74" s="4"/>
      <c r="Q74" s="4"/>
      <c r="R74" s="4"/>
      <c r="S74" s="4"/>
      <c r="T74" s="29" t="s">
        <v>336</v>
      </c>
      <c r="U74" s="18" t="s">
        <v>359</v>
      </c>
      <c r="V74" s="19" t="s">
        <v>28</v>
      </c>
      <c r="W74" s="18" t="s">
        <v>360</v>
      </c>
      <c r="X74" s="57" t="s">
        <v>361</v>
      </c>
      <c r="Y74" s="60" t="s">
        <v>362</v>
      </c>
      <c r="Z74" s="56" t="s">
        <v>363</v>
      </c>
      <c r="AA74" s="4"/>
      <c r="AB74" s="61"/>
      <c r="AC74" s="61"/>
      <c r="AD74" s="61"/>
      <c r="AE74" s="34"/>
    </row>
    <row r="75" spans="1:31" ht="21" customHeight="1">
      <c r="A75" s="9" t="s">
        <v>129</v>
      </c>
      <c r="B75" s="4"/>
      <c r="C75" s="4"/>
      <c r="D75" s="4"/>
      <c r="E75" s="4"/>
      <c r="F75" s="15"/>
      <c r="G75" s="15"/>
      <c r="H75" s="15"/>
      <c r="I75" s="15"/>
      <c r="J75" s="15"/>
      <c r="K75" s="15"/>
      <c r="L75" s="15"/>
      <c r="M75" s="4"/>
      <c r="N75" s="4"/>
      <c r="O75" s="4"/>
      <c r="P75" s="4"/>
      <c r="Q75" s="4"/>
      <c r="R75" s="4"/>
      <c r="S75" s="4"/>
      <c r="T75" s="29" t="s">
        <v>336</v>
      </c>
      <c r="U75" s="18" t="s">
        <v>359</v>
      </c>
      <c r="V75" s="37" t="s">
        <v>90</v>
      </c>
      <c r="W75" s="18" t="s">
        <v>360</v>
      </c>
      <c r="X75" s="57" t="s">
        <v>364</v>
      </c>
      <c r="Y75" s="60" t="s">
        <v>365</v>
      </c>
      <c r="Z75" s="56" t="s">
        <v>366</v>
      </c>
      <c r="AA75" s="4"/>
      <c r="AB75" s="67"/>
      <c r="AC75" s="67"/>
      <c r="AD75" s="67"/>
      <c r="AE75" s="34"/>
    </row>
    <row r="76" spans="1:31" ht="21" customHeight="1">
      <c r="A76" s="9" t="s">
        <v>367</v>
      </c>
      <c r="B76" s="4"/>
      <c r="C76" s="4"/>
      <c r="D76" s="4"/>
      <c r="E76" s="4"/>
      <c r="F76" s="15"/>
      <c r="G76" s="15"/>
      <c r="H76" s="15"/>
      <c r="I76" s="15"/>
      <c r="J76" s="15"/>
      <c r="K76" s="15"/>
      <c r="L76" s="15"/>
      <c r="M76" s="4"/>
      <c r="N76" s="4"/>
      <c r="O76" s="4"/>
      <c r="P76" s="4"/>
      <c r="Q76" s="4"/>
      <c r="R76" s="4"/>
      <c r="S76" s="4"/>
      <c r="T76" s="29" t="s">
        <v>336</v>
      </c>
      <c r="U76" s="18" t="s">
        <v>359</v>
      </c>
      <c r="V76" s="37" t="s">
        <v>90</v>
      </c>
      <c r="W76" s="18" t="s">
        <v>360</v>
      </c>
      <c r="X76" s="21" t="s">
        <v>368</v>
      </c>
      <c r="Y76" s="40" t="s">
        <v>369</v>
      </c>
      <c r="Z76" s="56" t="s">
        <v>370</v>
      </c>
      <c r="AA76" s="4"/>
      <c r="AB76" s="61" t="str">
        <f>Acciones_aportes!C174</f>
        <v xml:space="preserve">Sistema de gestión de la calidad para la excelencia </v>
      </c>
      <c r="AC76" s="62" t="str">
        <f>Acciones_aportes!B175</f>
        <v>Académico</v>
      </c>
      <c r="AD76" s="24" t="str">
        <f ca="1">IFERROR(__xludf.DUMMYFUNCTION("FILTER(X$2:X$509,W$2:W$509=AB76,V$2:V$509=AC76)"),"1.1.5. Desarrollar acciones que propicien la gestión del conocimiento, la generación de estadísticas y la creación de indicadores orientados a la toma de decisiones y rendición de cuentas en el marco de una Universidad abierta")</f>
        <v>1.1.5. Desarrollar acciones que propicien la gestión del conocimiento, la generación de estadísticas y la creación de indicadores orientados a la toma de decisiones y rendición de cuentas en el marco de una Universidad abierta</v>
      </c>
      <c r="AE76" s="27"/>
    </row>
    <row r="77" spans="1:31" ht="21" customHeight="1">
      <c r="A77" s="13" t="s">
        <v>371</v>
      </c>
      <c r="B77" s="4"/>
      <c r="C77" s="4"/>
      <c r="D77" s="4"/>
      <c r="E77" s="4"/>
      <c r="F77" s="15"/>
      <c r="G77" s="15"/>
      <c r="H77" s="15"/>
      <c r="I77" s="15"/>
      <c r="J77" s="15"/>
      <c r="K77" s="15"/>
      <c r="L77" s="15"/>
      <c r="M77" s="4"/>
      <c r="N77" s="4"/>
      <c r="O77" s="4"/>
      <c r="P77" s="4"/>
      <c r="Q77" s="4"/>
      <c r="R77" s="4"/>
      <c r="S77" s="4"/>
      <c r="T77" s="29" t="s">
        <v>336</v>
      </c>
      <c r="U77" s="18" t="s">
        <v>359</v>
      </c>
      <c r="V77" s="37" t="s">
        <v>90</v>
      </c>
      <c r="W77" s="18" t="s">
        <v>360</v>
      </c>
      <c r="X77" s="18" t="s">
        <v>372</v>
      </c>
      <c r="Y77" s="49" t="s">
        <v>373</v>
      </c>
      <c r="Z77" s="56" t="s">
        <v>374</v>
      </c>
      <c r="AA77" s="4"/>
      <c r="AB77" s="61"/>
      <c r="AC77" s="61"/>
      <c r="AD77" s="61" t="str">
        <f ca="1">IFERROR(__xludf.DUMMYFUNCTION("""COMPUTED_VALUE"""),"1.1.6. Implementar procesos de acreditación, reacreditación, autoevaluación y certificación guiados al aseguramiento de la calidad, considerando esquemas internos y externos")</f>
        <v>1.1.6. Implementar procesos de acreditación, reacreditación, autoevaluación y certificación guiados al aseguramiento de la calidad, considerando esquemas internos y externos</v>
      </c>
      <c r="AE77" s="34"/>
    </row>
    <row r="78" spans="1:31" ht="21" customHeight="1">
      <c r="A78" s="9" t="s">
        <v>97</v>
      </c>
      <c r="B78" s="4"/>
      <c r="C78" s="4"/>
      <c r="D78" s="4"/>
      <c r="E78" s="4"/>
      <c r="F78" s="15"/>
      <c r="G78" s="15"/>
      <c r="H78" s="15"/>
      <c r="I78" s="15"/>
      <c r="J78" s="15"/>
      <c r="K78" s="15"/>
      <c r="L78" s="15"/>
      <c r="M78" s="4"/>
      <c r="N78" s="4"/>
      <c r="O78" s="4"/>
      <c r="P78" s="4"/>
      <c r="Q78" s="4"/>
      <c r="R78" s="4"/>
      <c r="S78" s="4"/>
      <c r="T78" s="29" t="s">
        <v>336</v>
      </c>
      <c r="U78" s="18" t="s">
        <v>375</v>
      </c>
      <c r="V78" s="19" t="s">
        <v>28</v>
      </c>
      <c r="W78" s="18" t="s">
        <v>376</v>
      </c>
      <c r="X78" s="21" t="s">
        <v>377</v>
      </c>
      <c r="Y78" s="40" t="s">
        <v>378</v>
      </c>
      <c r="Z78" s="56" t="s">
        <v>379</v>
      </c>
      <c r="AA78" s="4"/>
      <c r="AB78" s="24" t="str">
        <f ca="1">IFERROR(__xludf.DUMMYFUNCTION("UNIQUE(FILTER(V$2:V$509,W$2:W$509=AB76))"),"Administrativo ")</f>
        <v xml:space="preserve">Administrativo </v>
      </c>
      <c r="AC78" s="61"/>
      <c r="AD78" s="61" t="str">
        <f ca="1">IFERROR(__xludf.DUMMYFUNCTION("""COMPUTED_VALUE"""),"1.1.7. Desarrollar acciones encausadas a consolidar una cultura ambiental institucional considerando las buenas prácticas de sostenibilidad en el quehacer universitario")</f>
        <v>1.1.7. Desarrollar acciones encausadas a consolidar una cultura ambiental institucional considerando las buenas prácticas de sostenibilidad en el quehacer universitario</v>
      </c>
      <c r="AE78" s="34"/>
    </row>
    <row r="79" spans="1:31" ht="21" customHeight="1">
      <c r="A79" s="9" t="s">
        <v>118</v>
      </c>
      <c r="B79" s="4"/>
      <c r="C79" s="4"/>
      <c r="D79" s="4"/>
      <c r="E79" s="4"/>
      <c r="F79" s="15"/>
      <c r="G79" s="15"/>
      <c r="H79" s="15"/>
      <c r="I79" s="15"/>
      <c r="J79" s="15"/>
      <c r="K79" s="15"/>
      <c r="L79" s="15"/>
      <c r="M79" s="4"/>
      <c r="N79" s="4"/>
      <c r="O79" s="4"/>
      <c r="P79" s="4"/>
      <c r="Q79" s="4"/>
      <c r="R79" s="4"/>
      <c r="S79" s="4"/>
      <c r="T79" s="29" t="s">
        <v>336</v>
      </c>
      <c r="U79" s="18" t="s">
        <v>375</v>
      </c>
      <c r="V79" s="37" t="s">
        <v>90</v>
      </c>
      <c r="W79" s="18" t="s">
        <v>376</v>
      </c>
      <c r="X79" s="18" t="s">
        <v>380</v>
      </c>
      <c r="Y79" s="49" t="s">
        <v>381</v>
      </c>
      <c r="Z79" s="58" t="s">
        <v>382</v>
      </c>
      <c r="AA79" s="4"/>
      <c r="AB79" s="62" t="str">
        <f ca="1">IFERROR(__xludf.DUMMYFUNCTION("""COMPUTED_VALUE"""),"Académico")</f>
        <v>Académico</v>
      </c>
      <c r="AC79" s="61"/>
      <c r="AD79" s="61"/>
      <c r="AE79" s="34"/>
    </row>
    <row r="80" spans="1:31" ht="21" customHeight="1">
      <c r="A80" s="9" t="s">
        <v>128</v>
      </c>
      <c r="B80" s="4"/>
      <c r="C80" s="4"/>
      <c r="D80" s="4"/>
      <c r="E80" s="4"/>
      <c r="F80" s="15"/>
      <c r="G80" s="15"/>
      <c r="H80" s="15"/>
      <c r="I80" s="15"/>
      <c r="J80" s="15"/>
      <c r="K80" s="15"/>
      <c r="L80" s="15"/>
      <c r="M80" s="4"/>
      <c r="N80" s="4"/>
      <c r="O80" s="4"/>
      <c r="P80" s="4"/>
      <c r="Q80" s="4"/>
      <c r="R80" s="4"/>
      <c r="S80" s="4"/>
      <c r="T80" s="29" t="s">
        <v>336</v>
      </c>
      <c r="U80" s="18" t="s">
        <v>375</v>
      </c>
      <c r="V80" s="37" t="s">
        <v>90</v>
      </c>
      <c r="W80" s="18" t="s">
        <v>376</v>
      </c>
      <c r="X80" s="57" t="s">
        <v>383</v>
      </c>
      <c r="Y80" s="60" t="s">
        <v>381</v>
      </c>
      <c r="Z80" s="56" t="s">
        <v>384</v>
      </c>
      <c r="AA80" s="4"/>
      <c r="AB80" s="61"/>
      <c r="AC80" s="61"/>
      <c r="AD80" s="61"/>
      <c r="AE80" s="34"/>
    </row>
    <row r="81" spans="1:31" ht="21" customHeight="1">
      <c r="A81" s="9" t="s">
        <v>134</v>
      </c>
      <c r="B81" s="4"/>
      <c r="C81" s="4"/>
      <c r="D81" s="4"/>
      <c r="E81" s="4"/>
      <c r="F81" s="15"/>
      <c r="G81" s="15"/>
      <c r="H81" s="15"/>
      <c r="I81" s="15"/>
      <c r="J81" s="15"/>
      <c r="K81" s="15"/>
      <c r="L81" s="15"/>
      <c r="M81" s="4"/>
      <c r="N81" s="4"/>
      <c r="O81" s="4"/>
      <c r="P81" s="4"/>
      <c r="Q81" s="4"/>
      <c r="R81" s="4"/>
      <c r="S81" s="4"/>
      <c r="T81" s="29" t="s">
        <v>336</v>
      </c>
      <c r="U81" s="18" t="s">
        <v>375</v>
      </c>
      <c r="V81" s="37" t="s">
        <v>90</v>
      </c>
      <c r="W81" s="18" t="s">
        <v>376</v>
      </c>
      <c r="X81" s="18" t="s">
        <v>385</v>
      </c>
      <c r="Y81" s="49" t="s">
        <v>386</v>
      </c>
      <c r="Z81" s="56" t="s">
        <v>387</v>
      </c>
      <c r="AA81" s="4"/>
      <c r="AB81" s="61"/>
      <c r="AC81" s="61"/>
      <c r="AD81" s="61"/>
      <c r="AE81" s="34"/>
    </row>
    <row r="82" spans="1:31" ht="21" customHeight="1">
      <c r="A82" s="9" t="s">
        <v>140</v>
      </c>
      <c r="B82" s="24"/>
      <c r="C82" s="24"/>
      <c r="D82" s="24"/>
      <c r="E82" s="24"/>
      <c r="F82" s="68"/>
      <c r="G82" s="68"/>
      <c r="H82" s="68"/>
      <c r="I82" s="68"/>
      <c r="J82" s="68"/>
      <c r="K82" s="68"/>
      <c r="L82" s="68"/>
      <c r="M82" s="24"/>
      <c r="N82" s="24"/>
      <c r="O82" s="24"/>
      <c r="P82" s="24"/>
      <c r="Q82" s="24"/>
      <c r="R82" s="24"/>
      <c r="S82" s="24"/>
      <c r="T82" s="29" t="s">
        <v>336</v>
      </c>
      <c r="U82" s="18" t="s">
        <v>375</v>
      </c>
      <c r="V82" s="37" t="s">
        <v>90</v>
      </c>
      <c r="W82" s="18" t="s">
        <v>376</v>
      </c>
      <c r="X82" s="57" t="s">
        <v>388</v>
      </c>
      <c r="Y82" s="60" t="s">
        <v>389</v>
      </c>
      <c r="Z82" s="56" t="s">
        <v>390</v>
      </c>
      <c r="AA82" s="4"/>
      <c r="AB82" s="61"/>
      <c r="AC82" s="61"/>
      <c r="AD82" s="61"/>
      <c r="AE82" s="34"/>
    </row>
    <row r="83" spans="1:31" ht="21" customHeight="1">
      <c r="A83" s="69" t="s">
        <v>391</v>
      </c>
      <c r="B83" s="4"/>
      <c r="C83" s="4"/>
      <c r="D83" s="4"/>
      <c r="E83" s="4"/>
      <c r="F83" s="15"/>
      <c r="G83" s="15"/>
      <c r="H83" s="15"/>
      <c r="I83" s="15"/>
      <c r="J83" s="15"/>
      <c r="K83" s="15"/>
      <c r="L83" s="15"/>
      <c r="M83" s="4"/>
      <c r="N83" s="4"/>
      <c r="O83" s="4"/>
      <c r="P83" s="4"/>
      <c r="Q83" s="4"/>
      <c r="R83" s="4"/>
      <c r="S83" s="4"/>
      <c r="T83" s="29" t="s">
        <v>336</v>
      </c>
      <c r="U83" s="18" t="s">
        <v>375</v>
      </c>
      <c r="V83" s="43" t="s">
        <v>166</v>
      </c>
      <c r="W83" s="18" t="s">
        <v>376</v>
      </c>
      <c r="X83" s="21" t="s">
        <v>392</v>
      </c>
      <c r="Y83" s="40" t="s">
        <v>393</v>
      </c>
      <c r="Z83" s="56" t="s">
        <v>394</v>
      </c>
      <c r="AA83" s="4"/>
      <c r="AB83" s="61"/>
      <c r="AC83" s="61"/>
      <c r="AD83" s="61"/>
      <c r="AE83" s="34"/>
    </row>
    <row r="84" spans="1:31" ht="21" customHeight="1">
      <c r="A84" s="69" t="s">
        <v>395</v>
      </c>
      <c r="B84" s="4"/>
      <c r="C84" s="4"/>
      <c r="D84" s="4"/>
      <c r="E84" s="4"/>
      <c r="F84" s="15"/>
      <c r="G84" s="15"/>
      <c r="H84" s="15"/>
      <c r="I84" s="15"/>
      <c r="J84" s="15"/>
      <c r="K84" s="15"/>
      <c r="L84" s="15"/>
      <c r="M84" s="4"/>
      <c r="N84" s="4"/>
      <c r="O84" s="4"/>
      <c r="P84" s="4"/>
      <c r="Q84" s="4"/>
      <c r="R84" s="4"/>
      <c r="S84" s="4"/>
      <c r="T84" s="29" t="s">
        <v>336</v>
      </c>
      <c r="U84" s="18" t="s">
        <v>396</v>
      </c>
      <c r="V84" s="37" t="s">
        <v>90</v>
      </c>
      <c r="W84" s="18" t="s">
        <v>397</v>
      </c>
      <c r="X84" s="18" t="s">
        <v>398</v>
      </c>
      <c r="Y84" s="49" t="s">
        <v>296</v>
      </c>
      <c r="Z84" s="56" t="s">
        <v>399</v>
      </c>
      <c r="AA84" s="4"/>
      <c r="AB84" s="61"/>
      <c r="AC84" s="61"/>
      <c r="AD84" s="61"/>
      <c r="AE84" s="34"/>
    </row>
    <row r="85" spans="1:31" ht="21" customHeight="1">
      <c r="A85" s="70" t="s">
        <v>34</v>
      </c>
      <c r="B85" s="4"/>
      <c r="C85" s="4"/>
      <c r="D85" s="4"/>
      <c r="E85" s="4"/>
      <c r="F85" s="15"/>
      <c r="G85" s="15"/>
      <c r="H85" s="15"/>
      <c r="I85" s="15"/>
      <c r="J85" s="15"/>
      <c r="K85" s="15"/>
      <c r="L85" s="15"/>
      <c r="M85" s="4"/>
      <c r="N85" s="4"/>
      <c r="O85" s="4"/>
      <c r="P85" s="4"/>
      <c r="Q85" s="4"/>
      <c r="R85" s="4"/>
      <c r="S85" s="4"/>
      <c r="T85" s="29" t="s">
        <v>336</v>
      </c>
      <c r="U85" s="18" t="s">
        <v>396</v>
      </c>
      <c r="V85" s="37" t="s">
        <v>90</v>
      </c>
      <c r="W85" s="18" t="s">
        <v>397</v>
      </c>
      <c r="X85" s="57" t="s">
        <v>400</v>
      </c>
      <c r="Y85" s="60" t="s">
        <v>296</v>
      </c>
      <c r="Z85" s="56" t="s">
        <v>401</v>
      </c>
      <c r="AA85" s="4"/>
      <c r="AB85" s="61"/>
      <c r="AC85" s="61"/>
      <c r="AD85" s="61"/>
      <c r="AE85" s="34"/>
    </row>
    <row r="86" spans="1:31" ht="21" customHeight="1">
      <c r="A86" s="70" t="s">
        <v>50</v>
      </c>
      <c r="B86" s="4"/>
      <c r="C86" s="4"/>
      <c r="D86" s="4"/>
      <c r="E86" s="4"/>
      <c r="F86" s="15"/>
      <c r="G86" s="15"/>
      <c r="H86" s="15"/>
      <c r="I86" s="15"/>
      <c r="J86" s="15"/>
      <c r="K86" s="15"/>
      <c r="L86" s="15"/>
      <c r="M86" s="4"/>
      <c r="N86" s="4"/>
      <c r="O86" s="4"/>
      <c r="P86" s="4"/>
      <c r="Q86" s="4"/>
      <c r="R86" s="4"/>
      <c r="S86" s="4"/>
      <c r="T86" s="45" t="s">
        <v>336</v>
      </c>
      <c r="U86" s="18" t="s">
        <v>396</v>
      </c>
      <c r="V86" s="37" t="s">
        <v>90</v>
      </c>
      <c r="W86" s="18" t="s">
        <v>397</v>
      </c>
      <c r="X86" s="18" t="s">
        <v>402</v>
      </c>
      <c r="Y86" s="71" t="s">
        <v>403</v>
      </c>
      <c r="Z86" s="72" t="s">
        <v>404</v>
      </c>
      <c r="AA86" s="4"/>
      <c r="AB86" s="61"/>
      <c r="AC86" s="61"/>
      <c r="AD86" s="61"/>
      <c r="AE86" s="34"/>
    </row>
    <row r="87" spans="1:31" ht="21" customHeight="1">
      <c r="A87" s="70" t="s">
        <v>65</v>
      </c>
      <c r="B87" s="4"/>
      <c r="C87" s="4"/>
      <c r="D87" s="4"/>
      <c r="E87" s="4"/>
      <c r="F87" s="15"/>
      <c r="G87" s="15"/>
      <c r="H87" s="15"/>
      <c r="I87" s="15"/>
      <c r="J87" s="15"/>
      <c r="K87" s="15"/>
      <c r="L87" s="15"/>
      <c r="M87" s="4"/>
      <c r="N87" s="4"/>
      <c r="O87" s="4"/>
      <c r="P87" s="4"/>
      <c r="Q87" s="4"/>
      <c r="R87" s="4"/>
      <c r="S87" s="4"/>
      <c r="T87" s="59"/>
      <c r="U87" s="34"/>
      <c r="V87" s="73"/>
      <c r="W87" s="74"/>
      <c r="X87" s="53"/>
      <c r="Y87" s="53"/>
      <c r="Z87" s="4"/>
      <c r="AA87" s="4"/>
      <c r="AB87" s="61"/>
      <c r="AC87" s="61"/>
      <c r="AD87" s="61"/>
      <c r="AE87" s="34"/>
    </row>
    <row r="88" spans="1:31" ht="21" customHeight="1">
      <c r="A88" s="70" t="s">
        <v>81</v>
      </c>
      <c r="B88" s="4"/>
      <c r="C88" s="4"/>
      <c r="D88" s="4"/>
      <c r="E88" s="4"/>
      <c r="F88" s="15"/>
      <c r="G88" s="15"/>
      <c r="H88" s="15"/>
      <c r="I88" s="15"/>
      <c r="J88" s="15"/>
      <c r="K88" s="15"/>
      <c r="L88" s="15"/>
      <c r="M88" s="4"/>
      <c r="N88" s="4"/>
      <c r="O88" s="4"/>
      <c r="P88" s="4"/>
      <c r="Q88" s="4"/>
      <c r="R88" s="4"/>
      <c r="S88" s="4"/>
      <c r="T88" s="59"/>
      <c r="U88" s="34"/>
      <c r="V88" s="73"/>
      <c r="W88" s="74"/>
      <c r="X88" s="53"/>
      <c r="Y88" s="53"/>
      <c r="Z88" s="4"/>
      <c r="AA88" s="4"/>
      <c r="AB88" s="61"/>
      <c r="AC88" s="61"/>
      <c r="AD88" s="61"/>
      <c r="AE88" s="34"/>
    </row>
    <row r="89" spans="1:31" ht="21" customHeight="1">
      <c r="A89" s="70" t="s">
        <v>96</v>
      </c>
      <c r="B89" s="4"/>
      <c r="C89" s="4"/>
      <c r="D89" s="4"/>
      <c r="E89" s="4"/>
      <c r="F89" s="15"/>
      <c r="G89" s="15"/>
      <c r="H89" s="15"/>
      <c r="I89" s="15"/>
      <c r="J89" s="15"/>
      <c r="K89" s="15"/>
      <c r="L89" s="15"/>
      <c r="M89" s="4"/>
      <c r="N89" s="4"/>
      <c r="O89" s="4"/>
      <c r="P89" s="4"/>
      <c r="Q89" s="4"/>
      <c r="R89" s="4"/>
      <c r="S89" s="4"/>
      <c r="T89" s="59"/>
      <c r="U89" s="34"/>
      <c r="V89" s="73"/>
      <c r="W89" s="74"/>
      <c r="X89" s="53"/>
      <c r="Y89" s="53"/>
      <c r="Z89" s="4"/>
      <c r="AA89" s="4"/>
      <c r="AB89" s="61"/>
      <c r="AC89" s="61"/>
      <c r="AD89" s="61"/>
      <c r="AE89" s="34"/>
    </row>
    <row r="90" spans="1:31" ht="21" customHeight="1">
      <c r="A90" s="70" t="s">
        <v>108</v>
      </c>
      <c r="B90" s="4"/>
      <c r="C90" s="4"/>
      <c r="D90" s="4"/>
      <c r="E90" s="4"/>
      <c r="F90" s="15"/>
      <c r="G90" s="15"/>
      <c r="H90" s="15"/>
      <c r="I90" s="15"/>
      <c r="J90" s="15"/>
      <c r="K90" s="15"/>
      <c r="L90" s="15"/>
      <c r="M90" s="4"/>
      <c r="N90" s="4"/>
      <c r="O90" s="4"/>
      <c r="P90" s="4"/>
      <c r="Q90" s="4"/>
      <c r="R90" s="4"/>
      <c r="S90" s="4"/>
      <c r="T90" s="75"/>
      <c r="U90" s="76"/>
      <c r="V90" s="77"/>
      <c r="W90" s="78"/>
      <c r="X90" s="79"/>
      <c r="Y90" s="79"/>
      <c r="Z90" s="4"/>
      <c r="AA90" s="4"/>
      <c r="AB90" s="61"/>
      <c r="AC90" s="61"/>
      <c r="AD90" s="61"/>
      <c r="AE90" s="34"/>
    </row>
    <row r="91" spans="1:31" ht="21" customHeight="1">
      <c r="A91" s="70" t="s">
        <v>405</v>
      </c>
      <c r="B91" s="4"/>
      <c r="C91" s="4"/>
      <c r="D91" s="4"/>
      <c r="E91" s="4"/>
      <c r="F91" s="15"/>
      <c r="G91" s="15"/>
      <c r="H91" s="15"/>
      <c r="I91" s="15"/>
      <c r="J91" s="15"/>
      <c r="K91" s="15"/>
      <c r="L91" s="15"/>
      <c r="M91" s="4"/>
      <c r="N91" s="4"/>
      <c r="O91" s="4"/>
      <c r="P91" s="4"/>
      <c r="Q91" s="4"/>
      <c r="R91" s="4"/>
      <c r="S91" s="4"/>
      <c r="T91" s="59"/>
      <c r="U91" s="34"/>
      <c r="V91" s="73"/>
      <c r="W91" s="74"/>
      <c r="X91" s="53"/>
      <c r="Y91" s="53"/>
      <c r="Z91" s="4"/>
      <c r="AA91" s="4"/>
      <c r="AB91" s="61"/>
      <c r="AC91" s="61"/>
      <c r="AD91" s="61"/>
      <c r="AE91" s="34"/>
    </row>
    <row r="92" spans="1:31" ht="21" customHeight="1">
      <c r="A92" s="9" t="s">
        <v>1</v>
      </c>
      <c r="B92" s="4"/>
      <c r="C92" s="4"/>
      <c r="D92" s="4"/>
      <c r="E92" s="4"/>
      <c r="F92" s="15"/>
      <c r="G92" s="15"/>
      <c r="H92" s="15"/>
      <c r="I92" s="15"/>
      <c r="J92" s="15"/>
      <c r="K92" s="15"/>
      <c r="L92" s="15"/>
      <c r="M92" s="4"/>
      <c r="N92" s="4"/>
      <c r="O92" s="4"/>
      <c r="P92" s="4"/>
      <c r="Q92" s="4"/>
      <c r="R92" s="4"/>
      <c r="S92" s="4"/>
      <c r="T92" s="59"/>
      <c r="U92" s="34"/>
      <c r="V92" s="73"/>
      <c r="W92" s="74"/>
      <c r="X92" s="53"/>
      <c r="Y92" s="53"/>
      <c r="Z92" s="4"/>
      <c r="AA92" s="4"/>
      <c r="AB92" s="61"/>
      <c r="AC92" s="61"/>
      <c r="AD92" s="61"/>
      <c r="AE92" s="34"/>
    </row>
    <row r="93" spans="1:31" ht="21" customHeight="1">
      <c r="A93" s="9" t="s">
        <v>49</v>
      </c>
      <c r="B93" s="4"/>
      <c r="C93" s="4"/>
      <c r="D93" s="4"/>
      <c r="E93" s="4"/>
      <c r="F93" s="15"/>
      <c r="G93" s="15"/>
      <c r="H93" s="15"/>
      <c r="I93" s="15"/>
      <c r="J93" s="15"/>
      <c r="K93" s="15"/>
      <c r="L93" s="15"/>
      <c r="M93" s="4"/>
      <c r="N93" s="4"/>
      <c r="O93" s="4"/>
      <c r="P93" s="4"/>
      <c r="Q93" s="4"/>
      <c r="R93" s="4"/>
      <c r="S93" s="4"/>
      <c r="T93" s="59"/>
      <c r="U93" s="34"/>
      <c r="V93" s="73"/>
      <c r="W93" s="74"/>
      <c r="X93" s="53"/>
      <c r="Y93" s="53"/>
      <c r="Z93" s="4"/>
      <c r="AA93" s="4"/>
      <c r="AB93" s="67"/>
      <c r="AC93" s="67"/>
      <c r="AD93" s="67"/>
      <c r="AE93" s="34"/>
    </row>
    <row r="94" spans="1:31" ht="21" customHeight="1">
      <c r="A94" s="13" t="s">
        <v>13</v>
      </c>
      <c r="B94" s="4"/>
      <c r="C94" s="4"/>
      <c r="D94" s="4"/>
      <c r="E94" s="4"/>
      <c r="F94" s="15"/>
      <c r="G94" s="15"/>
      <c r="H94" s="15"/>
      <c r="I94" s="15"/>
      <c r="J94" s="15"/>
      <c r="K94" s="15"/>
      <c r="L94" s="15"/>
      <c r="M94" s="4"/>
      <c r="N94" s="4"/>
      <c r="O94" s="4"/>
      <c r="P94" s="4"/>
      <c r="Q94" s="4"/>
      <c r="R94" s="4"/>
      <c r="S94" s="4"/>
      <c r="T94" s="59"/>
      <c r="U94" s="34"/>
      <c r="V94" s="73"/>
      <c r="W94" s="74"/>
      <c r="X94" s="53"/>
      <c r="Y94" s="53"/>
      <c r="Z94" s="4"/>
      <c r="AA94" s="4"/>
      <c r="AB94" s="61" t="str">
        <f>Acciones_aportes!C217</f>
        <v xml:space="preserve">Sistema de gestión de la calidad para la excelencia </v>
      </c>
      <c r="AC94" s="62" t="str">
        <f>Acciones_aportes!B218</f>
        <v>Académico</v>
      </c>
      <c r="AD94" s="24" t="str">
        <f ca="1">IFERROR(__xludf.DUMMYFUNCTION("FILTER(X$2:X$509,W$2:W$509=AB94,V$2:V$509=AC94)"),"1.1.5. Desarrollar acciones que propicien la gestión del conocimiento, la generación de estadísticas y la creación de indicadores orientados a la toma de decisiones y rendición de cuentas en el marco de una Universidad abierta")</f>
        <v>1.1.5. Desarrollar acciones que propicien la gestión del conocimiento, la generación de estadísticas y la creación de indicadores orientados a la toma de decisiones y rendición de cuentas en el marco de una Universidad abierta</v>
      </c>
      <c r="AE94" s="27"/>
    </row>
    <row r="95" spans="1:31" ht="21" customHeight="1">
      <c r="A95" s="13" t="s">
        <v>14</v>
      </c>
      <c r="B95" s="4"/>
      <c r="C95" s="4"/>
      <c r="D95" s="4"/>
      <c r="E95" s="4"/>
      <c r="F95" s="15"/>
      <c r="G95" s="15"/>
      <c r="H95" s="15"/>
      <c r="I95" s="15"/>
      <c r="J95" s="15"/>
      <c r="K95" s="15"/>
      <c r="L95" s="15"/>
      <c r="M95" s="4"/>
      <c r="N95" s="4"/>
      <c r="O95" s="4"/>
      <c r="P95" s="4"/>
      <c r="Q95" s="4"/>
      <c r="R95" s="4"/>
      <c r="S95" s="4"/>
      <c r="T95" s="75"/>
      <c r="U95" s="76"/>
      <c r="V95" s="77"/>
      <c r="W95" s="78"/>
      <c r="X95" s="79"/>
      <c r="Y95" s="79"/>
      <c r="Z95" s="24"/>
      <c r="AA95" s="4"/>
      <c r="AB95" s="61"/>
      <c r="AC95" s="61"/>
      <c r="AD95" s="61" t="str">
        <f ca="1">IFERROR(__xludf.DUMMYFUNCTION("""COMPUTED_VALUE"""),"1.1.6. Implementar procesos de acreditación, reacreditación, autoevaluación y certificación guiados al aseguramiento de la calidad, considerando esquemas internos y externos")</f>
        <v>1.1.6. Implementar procesos de acreditación, reacreditación, autoevaluación y certificación guiados al aseguramiento de la calidad, considerando esquemas internos y externos</v>
      </c>
      <c r="AE95" s="34"/>
    </row>
    <row r="96" spans="1:31" ht="21" customHeight="1">
      <c r="A96" s="13" t="s">
        <v>406</v>
      </c>
      <c r="B96" s="4"/>
      <c r="C96" s="4"/>
      <c r="D96" s="4"/>
      <c r="E96" s="4"/>
      <c r="F96" s="15"/>
      <c r="G96" s="15"/>
      <c r="H96" s="15"/>
      <c r="I96" s="15"/>
      <c r="J96" s="15"/>
      <c r="K96" s="15"/>
      <c r="L96" s="15"/>
      <c r="M96" s="4"/>
      <c r="N96" s="4"/>
      <c r="O96" s="4"/>
      <c r="P96" s="4"/>
      <c r="Q96" s="4"/>
      <c r="R96" s="4"/>
      <c r="S96" s="4"/>
      <c r="T96" s="59"/>
      <c r="U96" s="34"/>
      <c r="V96" s="73"/>
      <c r="W96" s="74"/>
      <c r="X96" s="53"/>
      <c r="Y96" s="53"/>
      <c r="Z96" s="4"/>
      <c r="AA96" s="4"/>
      <c r="AB96" s="24" t="str">
        <f ca="1">IFERROR(__xludf.DUMMYFUNCTION("UNIQUE(FILTER(V$2:V$509,W$2:W$509=AB94))"),"Administrativo ")</f>
        <v xml:space="preserve">Administrativo </v>
      </c>
      <c r="AC96" s="61"/>
      <c r="AD96" s="61" t="str">
        <f ca="1">IFERROR(__xludf.DUMMYFUNCTION("""COMPUTED_VALUE"""),"1.1.7. Desarrollar acciones encausadas a consolidar una cultura ambiental institucional considerando las buenas prácticas de sostenibilidad en el quehacer universitario")</f>
        <v>1.1.7. Desarrollar acciones encausadas a consolidar una cultura ambiental institucional considerando las buenas prácticas de sostenibilidad en el quehacer universitario</v>
      </c>
      <c r="AE96" s="34"/>
    </row>
    <row r="97" spans="1:31" ht="21" customHeight="1">
      <c r="A97" s="13" t="s">
        <v>407</v>
      </c>
      <c r="B97" s="24"/>
      <c r="C97" s="24"/>
      <c r="D97" s="24"/>
      <c r="E97" s="24"/>
      <c r="F97" s="68"/>
      <c r="G97" s="68"/>
      <c r="H97" s="68"/>
      <c r="I97" s="68"/>
      <c r="J97" s="68"/>
      <c r="K97" s="68"/>
      <c r="L97" s="68"/>
      <c r="M97" s="24"/>
      <c r="N97" s="24"/>
      <c r="O97" s="24"/>
      <c r="P97" s="24"/>
      <c r="Q97" s="24"/>
      <c r="R97" s="24"/>
      <c r="S97" s="24"/>
      <c r="T97" s="59"/>
      <c r="U97" s="34"/>
      <c r="V97" s="73"/>
      <c r="W97" s="74"/>
      <c r="X97" s="53"/>
      <c r="Y97" s="53"/>
      <c r="Z97" s="4"/>
      <c r="AA97" s="4"/>
      <c r="AB97" s="62" t="str">
        <f ca="1">IFERROR(__xludf.DUMMYFUNCTION("""COMPUTED_VALUE"""),"Académico")</f>
        <v>Académico</v>
      </c>
      <c r="AC97" s="61"/>
      <c r="AD97" s="61"/>
      <c r="AE97" s="34"/>
    </row>
    <row r="98" spans="1:31" ht="21" customHeight="1">
      <c r="A98" s="80" t="s">
        <v>408</v>
      </c>
      <c r="B98" s="4"/>
      <c r="C98" s="4"/>
      <c r="D98" s="4"/>
      <c r="E98" s="4"/>
      <c r="F98" s="15"/>
      <c r="G98" s="15"/>
      <c r="H98" s="15"/>
      <c r="I98" s="15"/>
      <c r="J98" s="15"/>
      <c r="K98" s="15"/>
      <c r="L98" s="15"/>
      <c r="M98" s="4"/>
      <c r="N98" s="4"/>
      <c r="O98" s="4"/>
      <c r="P98" s="4"/>
      <c r="Q98" s="4"/>
      <c r="R98" s="4"/>
      <c r="S98" s="4"/>
      <c r="T98" s="59"/>
      <c r="U98" s="34"/>
      <c r="V98" s="73"/>
      <c r="W98" s="74"/>
      <c r="X98" s="53"/>
      <c r="Y98" s="53"/>
      <c r="Z98" s="4"/>
      <c r="AA98" s="24"/>
      <c r="AB98" s="61"/>
      <c r="AC98" s="61"/>
      <c r="AD98" s="61"/>
      <c r="AE98" s="34"/>
    </row>
    <row r="99" spans="1:31" ht="21" customHeight="1">
      <c r="A99" s="13" t="s">
        <v>409</v>
      </c>
      <c r="B99" s="4"/>
      <c r="C99" s="4"/>
      <c r="D99" s="4"/>
      <c r="E99" s="4"/>
      <c r="F99" s="15"/>
      <c r="G99" s="15"/>
      <c r="H99" s="15"/>
      <c r="I99" s="15"/>
      <c r="J99" s="15"/>
      <c r="K99" s="15"/>
      <c r="L99" s="15"/>
      <c r="M99" s="4"/>
      <c r="N99" s="4"/>
      <c r="O99" s="4"/>
      <c r="P99" s="4"/>
      <c r="Q99" s="4"/>
      <c r="R99" s="4"/>
      <c r="S99" s="4"/>
      <c r="T99" s="59"/>
      <c r="U99" s="34"/>
      <c r="V99" s="73"/>
      <c r="W99" s="74"/>
      <c r="X99" s="53"/>
      <c r="Y99" s="53"/>
      <c r="Z99" s="4"/>
      <c r="AA99" s="4"/>
      <c r="AB99" s="61"/>
      <c r="AC99" s="61"/>
      <c r="AD99" s="61"/>
      <c r="AE99" s="34"/>
    </row>
    <row r="100" spans="1:31" ht="21" customHeight="1">
      <c r="A100" s="9" t="s">
        <v>3</v>
      </c>
      <c r="B100" s="4"/>
      <c r="C100" s="4"/>
      <c r="D100" s="4"/>
      <c r="E100" s="4"/>
      <c r="F100" s="15"/>
      <c r="G100" s="15"/>
      <c r="H100" s="15"/>
      <c r="I100" s="15"/>
      <c r="J100" s="15"/>
      <c r="K100" s="15"/>
      <c r="L100" s="15"/>
      <c r="M100" s="4"/>
      <c r="N100" s="4"/>
      <c r="O100" s="4"/>
      <c r="P100" s="4"/>
      <c r="Q100" s="4"/>
      <c r="R100" s="4"/>
      <c r="S100" s="4"/>
      <c r="T100" s="75"/>
      <c r="U100" s="76"/>
      <c r="V100" s="77"/>
      <c r="W100" s="78"/>
      <c r="X100" s="79"/>
      <c r="Y100" s="79"/>
      <c r="Z100" s="4"/>
      <c r="AA100" s="4"/>
      <c r="AB100" s="61"/>
      <c r="AC100" s="61"/>
      <c r="AD100" s="61"/>
      <c r="AE100" s="34"/>
    </row>
    <row r="101" spans="1:31" ht="21" customHeight="1">
      <c r="A101" s="9" t="s">
        <v>410</v>
      </c>
      <c r="B101" s="4"/>
      <c r="C101" s="4"/>
      <c r="D101" s="4"/>
      <c r="E101" s="4"/>
      <c r="F101" s="15"/>
      <c r="G101" s="15"/>
      <c r="H101" s="15"/>
      <c r="I101" s="15"/>
      <c r="J101" s="15"/>
      <c r="K101" s="15"/>
      <c r="L101" s="15"/>
      <c r="M101" s="4"/>
      <c r="N101" s="4"/>
      <c r="O101" s="4"/>
      <c r="P101" s="4"/>
      <c r="Q101" s="4"/>
      <c r="R101" s="4"/>
      <c r="S101" s="4"/>
      <c r="T101" s="59"/>
      <c r="U101" s="34"/>
      <c r="V101" s="73"/>
      <c r="W101" s="74"/>
      <c r="X101" s="53"/>
      <c r="Y101" s="53"/>
      <c r="Z101" s="4"/>
      <c r="AA101" s="4"/>
      <c r="AB101" s="61"/>
      <c r="AC101" s="61"/>
      <c r="AD101" s="61"/>
      <c r="AE101" s="34"/>
    </row>
    <row r="102" spans="1:31" ht="21" customHeight="1">
      <c r="A102" s="9" t="s">
        <v>411</v>
      </c>
      <c r="B102" s="4"/>
      <c r="C102" s="4"/>
      <c r="D102" s="4"/>
      <c r="E102" s="4"/>
      <c r="F102" s="15"/>
      <c r="G102" s="15"/>
      <c r="H102" s="15"/>
      <c r="I102" s="15"/>
      <c r="J102" s="15"/>
      <c r="K102" s="15"/>
      <c r="L102" s="15"/>
      <c r="M102" s="4"/>
      <c r="N102" s="4"/>
      <c r="O102" s="4"/>
      <c r="P102" s="4"/>
      <c r="Q102" s="4"/>
      <c r="R102" s="4"/>
      <c r="S102" s="4"/>
      <c r="T102" s="59"/>
      <c r="U102" s="34"/>
      <c r="V102" s="73"/>
      <c r="W102" s="74"/>
      <c r="X102" s="53"/>
      <c r="Y102" s="53"/>
      <c r="Z102" s="4"/>
      <c r="AA102" s="4"/>
      <c r="AB102" s="61"/>
      <c r="AC102" s="61"/>
      <c r="AD102" s="61"/>
      <c r="AE102" s="34"/>
    </row>
    <row r="103" spans="1:31" ht="21" customHeight="1">
      <c r="A103" s="9" t="s">
        <v>4</v>
      </c>
      <c r="B103" s="4"/>
      <c r="C103" s="4"/>
      <c r="D103" s="4"/>
      <c r="E103" s="4"/>
      <c r="F103" s="15"/>
      <c r="G103" s="15"/>
      <c r="H103" s="15"/>
      <c r="I103" s="15"/>
      <c r="J103" s="15"/>
      <c r="K103" s="15"/>
      <c r="L103" s="15"/>
      <c r="M103" s="4"/>
      <c r="N103" s="4"/>
      <c r="O103" s="4"/>
      <c r="P103" s="4"/>
      <c r="Q103" s="4"/>
      <c r="R103" s="4"/>
      <c r="S103" s="4"/>
      <c r="T103" s="59"/>
      <c r="U103" s="34"/>
      <c r="V103" s="73"/>
      <c r="W103" s="74"/>
      <c r="X103" s="53"/>
      <c r="Y103" s="53"/>
      <c r="Z103" s="4"/>
      <c r="AA103" s="4"/>
      <c r="AB103" s="61"/>
      <c r="AC103" s="61"/>
      <c r="AD103" s="61"/>
      <c r="AE103" s="34"/>
    </row>
    <row r="104" spans="1:31" ht="21" customHeight="1">
      <c r="A104" s="9" t="s">
        <v>2</v>
      </c>
      <c r="B104" s="41"/>
      <c r="C104" s="41"/>
      <c r="D104" s="41"/>
      <c r="E104" s="41"/>
      <c r="F104" s="16"/>
      <c r="G104" s="16"/>
      <c r="H104" s="16"/>
      <c r="I104" s="16"/>
      <c r="J104" s="16"/>
      <c r="K104" s="16"/>
      <c r="L104" s="16"/>
      <c r="M104" s="41"/>
      <c r="N104" s="41"/>
      <c r="O104" s="41"/>
      <c r="P104" s="41"/>
      <c r="Q104" s="41"/>
      <c r="R104" s="41"/>
      <c r="S104" s="41"/>
      <c r="T104" s="59"/>
      <c r="U104" s="34"/>
      <c r="V104" s="73"/>
      <c r="W104" s="74"/>
      <c r="X104" s="53"/>
      <c r="Y104" s="53"/>
      <c r="Z104" s="4"/>
      <c r="AA104" s="4"/>
      <c r="AB104" s="61"/>
      <c r="AC104" s="61"/>
      <c r="AD104" s="61"/>
      <c r="AE104" s="34"/>
    </row>
    <row r="105" spans="1:31" ht="21" customHeight="1">
      <c r="A105" s="9" t="s">
        <v>1</v>
      </c>
      <c r="B105" s="41"/>
      <c r="C105" s="41"/>
      <c r="D105" s="41"/>
      <c r="E105" s="41"/>
      <c r="F105" s="16"/>
      <c r="G105" s="16"/>
      <c r="H105" s="16"/>
      <c r="I105" s="16"/>
      <c r="J105" s="16"/>
      <c r="K105" s="16"/>
      <c r="L105" s="16"/>
      <c r="M105" s="41"/>
      <c r="N105" s="41"/>
      <c r="O105" s="41"/>
      <c r="P105" s="41"/>
      <c r="Q105" s="41"/>
      <c r="R105" s="41"/>
      <c r="S105" s="41"/>
      <c r="T105" s="75"/>
      <c r="U105" s="76"/>
      <c r="V105" s="77"/>
      <c r="W105" s="78"/>
      <c r="X105" s="79"/>
      <c r="Y105" s="79"/>
      <c r="Z105" s="4"/>
      <c r="AA105" s="4"/>
      <c r="AB105" s="61"/>
      <c r="AC105" s="61"/>
      <c r="AD105" s="61"/>
      <c r="AE105" s="34"/>
    </row>
    <row r="106" spans="1:31" ht="21" customHeight="1">
      <c r="A106" s="9" t="s">
        <v>49</v>
      </c>
      <c r="B106" s="41"/>
      <c r="C106" s="41"/>
      <c r="D106" s="41"/>
      <c r="E106" s="41"/>
      <c r="F106" s="16"/>
      <c r="G106" s="16"/>
      <c r="H106" s="16"/>
      <c r="I106" s="16"/>
      <c r="J106" s="16"/>
      <c r="K106" s="16"/>
      <c r="L106" s="16"/>
      <c r="M106" s="41"/>
      <c r="N106" s="41"/>
      <c r="O106" s="41"/>
      <c r="P106" s="41"/>
      <c r="Q106" s="41"/>
      <c r="R106" s="41"/>
      <c r="S106" s="41"/>
      <c r="T106" s="59"/>
      <c r="U106" s="34"/>
      <c r="V106" s="73"/>
      <c r="W106" s="74"/>
      <c r="X106" s="53"/>
      <c r="Y106" s="53"/>
      <c r="Z106" s="4"/>
      <c r="AA106" s="4"/>
      <c r="AB106" s="61"/>
      <c r="AC106" s="61"/>
      <c r="AD106" s="61"/>
      <c r="AE106" s="34"/>
    </row>
    <row r="107" spans="1:31" ht="21" customHeight="1">
      <c r="A107" s="16"/>
      <c r="B107" s="41"/>
      <c r="C107" s="41"/>
      <c r="D107" s="41"/>
      <c r="E107" s="41"/>
      <c r="F107" s="16"/>
      <c r="G107" s="16"/>
      <c r="H107" s="16"/>
      <c r="I107" s="16"/>
      <c r="J107" s="16"/>
      <c r="K107" s="16"/>
      <c r="L107" s="16"/>
      <c r="M107" s="41"/>
      <c r="N107" s="41"/>
      <c r="O107" s="41"/>
      <c r="P107" s="41"/>
      <c r="Q107" s="41"/>
      <c r="R107" s="41"/>
      <c r="S107" s="41"/>
      <c r="T107" s="59"/>
      <c r="U107" s="34"/>
      <c r="V107" s="73"/>
      <c r="W107" s="74"/>
      <c r="X107" s="53"/>
      <c r="Y107" s="53"/>
      <c r="Z107" s="4"/>
      <c r="AA107" s="4"/>
      <c r="AB107" s="61"/>
      <c r="AC107" s="61"/>
      <c r="AD107" s="61"/>
      <c r="AE107" s="34"/>
    </row>
    <row r="108" spans="1:31" ht="21" customHeight="1">
      <c r="A108" s="16"/>
      <c r="B108" s="41"/>
      <c r="C108" s="41"/>
      <c r="D108" s="41"/>
      <c r="E108" s="41"/>
      <c r="F108" s="16"/>
      <c r="G108" s="16"/>
      <c r="H108" s="16"/>
      <c r="I108" s="16"/>
      <c r="J108" s="16"/>
      <c r="K108" s="16"/>
      <c r="L108" s="16"/>
      <c r="M108" s="41"/>
      <c r="N108" s="41"/>
      <c r="O108" s="41"/>
      <c r="P108" s="41"/>
      <c r="Q108" s="41"/>
      <c r="R108" s="41"/>
      <c r="S108" s="41"/>
      <c r="T108" s="59"/>
      <c r="U108" s="34"/>
      <c r="V108" s="73"/>
      <c r="W108" s="74"/>
      <c r="X108" s="53"/>
      <c r="Y108" s="53"/>
      <c r="Z108" s="4"/>
      <c r="AA108" s="4"/>
      <c r="AB108" s="61"/>
      <c r="AC108" s="61"/>
      <c r="AD108" s="61"/>
      <c r="AE108" s="34"/>
    </row>
    <row r="109" spans="1:31" ht="21" customHeight="1">
      <c r="A109" s="16"/>
      <c r="B109" s="41"/>
      <c r="C109" s="41"/>
      <c r="D109" s="41"/>
      <c r="E109" s="41"/>
      <c r="F109" s="16"/>
      <c r="G109" s="16"/>
      <c r="H109" s="16"/>
      <c r="I109" s="16"/>
      <c r="J109" s="16"/>
      <c r="K109" s="16"/>
      <c r="L109" s="16"/>
      <c r="M109" s="41"/>
      <c r="N109" s="41"/>
      <c r="O109" s="41"/>
      <c r="P109" s="41"/>
      <c r="Q109" s="41"/>
      <c r="R109" s="41"/>
      <c r="S109" s="41"/>
      <c r="T109" s="59"/>
      <c r="U109" s="34"/>
      <c r="V109" s="73"/>
      <c r="W109" s="74"/>
      <c r="X109" s="53"/>
      <c r="Y109" s="53"/>
      <c r="Z109" s="4"/>
      <c r="AA109" s="4"/>
      <c r="AB109" s="61"/>
      <c r="AC109" s="61"/>
      <c r="AD109" s="61"/>
      <c r="AE109" s="34"/>
    </row>
    <row r="110" spans="1:31" ht="21" customHeight="1">
      <c r="A110" s="16"/>
      <c r="B110" s="41"/>
      <c r="C110" s="41"/>
      <c r="D110" s="41"/>
      <c r="E110" s="41"/>
      <c r="F110" s="16"/>
      <c r="G110" s="16"/>
      <c r="H110" s="16"/>
      <c r="I110" s="16"/>
      <c r="J110" s="16"/>
      <c r="K110" s="16"/>
      <c r="L110" s="16"/>
      <c r="M110" s="41"/>
      <c r="N110" s="41"/>
      <c r="O110" s="41"/>
      <c r="P110" s="41"/>
      <c r="Q110" s="41"/>
      <c r="R110" s="41"/>
      <c r="S110" s="41"/>
      <c r="T110" s="75"/>
      <c r="U110" s="76"/>
      <c r="V110" s="77"/>
      <c r="W110" s="78"/>
      <c r="X110" s="79"/>
      <c r="Y110" s="53"/>
      <c r="Z110" s="4"/>
      <c r="AA110" s="4"/>
      <c r="AB110" s="61"/>
      <c r="AC110" s="61"/>
      <c r="AD110" s="61"/>
      <c r="AE110" s="34"/>
    </row>
    <row r="111" spans="1:31" ht="21" customHeight="1">
      <c r="A111" s="16"/>
      <c r="B111" s="41"/>
      <c r="C111" s="41"/>
      <c r="D111" s="41"/>
      <c r="E111" s="41"/>
      <c r="F111" s="16"/>
      <c r="G111" s="16"/>
      <c r="H111" s="16"/>
      <c r="I111" s="16"/>
      <c r="J111" s="16"/>
      <c r="K111" s="16"/>
      <c r="L111" s="16"/>
      <c r="M111" s="41"/>
      <c r="N111" s="41"/>
      <c r="O111" s="41"/>
      <c r="P111" s="41"/>
      <c r="Q111" s="41"/>
      <c r="R111" s="41"/>
      <c r="S111" s="41"/>
      <c r="T111" s="59"/>
      <c r="U111" s="34"/>
      <c r="V111" s="73"/>
      <c r="W111" s="74"/>
      <c r="X111" s="53"/>
      <c r="Y111" s="53"/>
      <c r="Z111" s="4"/>
      <c r="AA111" s="4"/>
      <c r="AB111" s="67"/>
      <c r="AC111" s="67"/>
      <c r="AD111" s="67"/>
      <c r="AE111" s="34"/>
    </row>
    <row r="112" spans="1:31" ht="21" customHeight="1">
      <c r="A112" s="16"/>
      <c r="B112" s="41"/>
      <c r="C112" s="41"/>
      <c r="D112" s="41"/>
      <c r="E112" s="41"/>
      <c r="F112" s="16"/>
      <c r="G112" s="16"/>
      <c r="H112" s="16"/>
      <c r="I112" s="16"/>
      <c r="J112" s="16"/>
      <c r="K112" s="16"/>
      <c r="L112" s="16"/>
      <c r="M112" s="41"/>
      <c r="N112" s="41"/>
      <c r="O112" s="41"/>
      <c r="P112" s="41"/>
      <c r="Q112" s="41"/>
      <c r="R112" s="41"/>
      <c r="S112" s="41"/>
      <c r="T112" s="59"/>
      <c r="U112" s="34"/>
      <c r="V112" s="73"/>
      <c r="W112" s="74"/>
      <c r="X112" s="53"/>
      <c r="Y112" s="53"/>
      <c r="Z112" s="4"/>
      <c r="AA112" s="4"/>
      <c r="AB112" s="61" t="str">
        <f>Acciones_aportes!C260</f>
        <v>Manejo financiero responsable, transparente, eficiente y sostenible</v>
      </c>
      <c r="AC112" s="62" t="str">
        <f>Acciones_aportes!B261</f>
        <v xml:space="preserve">Administrativo </v>
      </c>
      <c r="AD112" s="24" t="str">
        <f ca="1">IFERROR(__xludf.DUMMYFUNCTION("FILTER(X$2:X$509,W$2:W$509=AB112,V$2:V$509=AC112)"),"1.2.1. Ejecutar acciones de mejora conducentes a la planificación, asignación y ejecución eficiente y eficaz de los recursos laborales, de operación y de inversión en todas las unidades ejecutoras")</f>
        <v>1.2.1. Ejecutar acciones de mejora conducentes a la planificación, asignación y ejecución eficiente y eficaz de los recursos laborales, de operación y de inversión en todas las unidades ejecutoras</v>
      </c>
      <c r="AE112" s="27"/>
    </row>
    <row r="113" spans="1:31" ht="18" customHeight="1">
      <c r="A113" s="16"/>
      <c r="B113" s="41"/>
      <c r="C113" s="41"/>
      <c r="D113" s="41"/>
      <c r="E113" s="41"/>
      <c r="F113" s="16"/>
      <c r="G113" s="16"/>
      <c r="H113" s="16"/>
      <c r="I113" s="16"/>
      <c r="J113" s="16"/>
      <c r="K113" s="16"/>
      <c r="L113" s="16"/>
      <c r="M113" s="41"/>
      <c r="N113" s="41"/>
      <c r="O113" s="41"/>
      <c r="P113" s="41"/>
      <c r="Q113" s="41"/>
      <c r="R113" s="41"/>
      <c r="S113" s="41"/>
      <c r="T113" s="59"/>
      <c r="U113" s="34"/>
      <c r="V113" s="73"/>
      <c r="W113" s="74"/>
      <c r="X113" s="53"/>
      <c r="Y113" s="53"/>
      <c r="Z113" s="24"/>
      <c r="AA113" s="4"/>
      <c r="AB113" s="61"/>
      <c r="AC113" s="61"/>
      <c r="AD113" s="61" t="str">
        <f ca="1">IFERROR(__xludf.DUMMYFUNCTION("""COMPUTED_VALUE"""),"1.2.2. Impulsar acciones facilitadoras de una cultura universitaria de buenas prácticas de la gestión de los recursos institucionales disponibles en el marco de la sostenibilidad financiera y ambiental")</f>
        <v>1.2.2. Impulsar acciones facilitadoras de una cultura universitaria de buenas prácticas de la gestión de los recursos institucionales disponibles en el marco de la sostenibilidad financiera y ambiental</v>
      </c>
      <c r="AE113" s="34"/>
    </row>
    <row r="114" spans="1:31" ht="18" customHeight="1">
      <c r="A114" s="16"/>
      <c r="B114" s="41"/>
      <c r="C114" s="41"/>
      <c r="D114" s="41"/>
      <c r="E114" s="41"/>
      <c r="F114" s="16"/>
      <c r="G114" s="16"/>
      <c r="H114" s="16"/>
      <c r="I114" s="16"/>
      <c r="J114" s="16"/>
      <c r="K114" s="16"/>
      <c r="L114" s="16"/>
      <c r="M114" s="41"/>
      <c r="N114" s="41"/>
      <c r="O114" s="41"/>
      <c r="P114" s="41"/>
      <c r="Q114" s="41"/>
      <c r="R114" s="41"/>
      <c r="S114" s="41"/>
      <c r="T114" s="59"/>
      <c r="U114" s="34"/>
      <c r="V114" s="73"/>
      <c r="W114" s="74"/>
      <c r="X114" s="53"/>
      <c r="Y114" s="53"/>
      <c r="Z114" s="4"/>
      <c r="AA114" s="4"/>
      <c r="AB114" s="24" t="str">
        <f ca="1">IFERROR(__xludf.DUMMYFUNCTION("UNIQUE(FILTER(V$2:V$509,W$2:W$509=AB112))"),"Administrativo ")</f>
        <v xml:space="preserve">Administrativo </v>
      </c>
      <c r="AC114" s="61"/>
      <c r="AD114" s="61"/>
      <c r="AE114" s="34"/>
    </row>
    <row r="115" spans="1:31" ht="18" customHeight="1">
      <c r="A115" s="16"/>
      <c r="B115" s="41"/>
      <c r="C115" s="41"/>
      <c r="D115" s="41"/>
      <c r="E115" s="41"/>
      <c r="F115" s="16"/>
      <c r="G115" s="16"/>
      <c r="H115" s="16"/>
      <c r="I115" s="16"/>
      <c r="J115" s="16"/>
      <c r="K115" s="16"/>
      <c r="L115" s="16"/>
      <c r="M115" s="41"/>
      <c r="N115" s="41"/>
      <c r="O115" s="41"/>
      <c r="P115" s="41"/>
      <c r="Q115" s="41"/>
      <c r="R115" s="41"/>
      <c r="S115" s="41"/>
      <c r="T115" s="75"/>
      <c r="U115" s="76"/>
      <c r="V115" s="77"/>
      <c r="W115" s="78"/>
      <c r="X115" s="79"/>
      <c r="Y115" s="53"/>
      <c r="Z115" s="4"/>
      <c r="AA115" s="4"/>
      <c r="AB115" s="62" t="str">
        <f ca="1">IFERROR(__xludf.DUMMYFUNCTION("""COMPUTED_VALUE"""),"Académico")</f>
        <v>Académico</v>
      </c>
      <c r="AC115" s="61"/>
      <c r="AD115" s="61"/>
      <c r="AE115" s="34"/>
    </row>
    <row r="116" spans="1:31" ht="18" customHeight="1">
      <c r="A116" s="16"/>
      <c r="B116" s="41"/>
      <c r="C116" s="41"/>
      <c r="D116" s="41"/>
      <c r="E116" s="41"/>
      <c r="F116" s="16"/>
      <c r="G116" s="16"/>
      <c r="H116" s="16"/>
      <c r="I116" s="16"/>
      <c r="J116" s="16"/>
      <c r="K116" s="16"/>
      <c r="L116" s="16"/>
      <c r="M116" s="41"/>
      <c r="N116" s="41"/>
      <c r="O116" s="41"/>
      <c r="P116" s="41"/>
      <c r="Q116" s="41"/>
      <c r="R116" s="41"/>
      <c r="S116" s="41"/>
      <c r="T116" s="59"/>
      <c r="U116" s="34"/>
      <c r="V116" s="73"/>
      <c r="W116" s="74"/>
      <c r="X116" s="53"/>
      <c r="Y116" s="53"/>
      <c r="Z116" s="4"/>
      <c r="AA116" s="24"/>
      <c r="AB116" s="61"/>
      <c r="AC116" s="61"/>
      <c r="AD116" s="61"/>
      <c r="AE116" s="34"/>
    </row>
    <row r="117" spans="1:31" ht="15.75" customHeight="1">
      <c r="A117" s="16"/>
      <c r="B117" s="41"/>
      <c r="C117" s="41"/>
      <c r="D117" s="41"/>
      <c r="E117" s="41"/>
      <c r="F117" s="16"/>
      <c r="G117" s="16"/>
      <c r="H117" s="16"/>
      <c r="I117" s="16"/>
      <c r="J117" s="16"/>
      <c r="K117" s="16"/>
      <c r="L117" s="16"/>
      <c r="M117" s="41"/>
      <c r="N117" s="41"/>
      <c r="O117" s="41"/>
      <c r="P117" s="41"/>
      <c r="Q117" s="41"/>
      <c r="R117" s="41"/>
      <c r="S117" s="41"/>
      <c r="T117" s="59"/>
      <c r="U117" s="34"/>
      <c r="V117" s="73"/>
      <c r="W117" s="74"/>
      <c r="X117" s="53"/>
      <c r="Y117" s="53"/>
      <c r="Z117" s="4"/>
      <c r="AA117" s="4"/>
      <c r="AB117" s="61"/>
      <c r="AC117" s="61"/>
      <c r="AD117" s="61"/>
      <c r="AE117" s="34"/>
    </row>
    <row r="118" spans="1:31" ht="15.75" customHeight="1">
      <c r="A118" s="16"/>
      <c r="B118" s="41"/>
      <c r="C118" s="41"/>
      <c r="D118" s="41"/>
      <c r="E118" s="41"/>
      <c r="F118" s="16"/>
      <c r="G118" s="16"/>
      <c r="H118" s="16"/>
      <c r="I118" s="16"/>
      <c r="J118" s="16"/>
      <c r="K118" s="16"/>
      <c r="L118" s="16"/>
      <c r="M118" s="41"/>
      <c r="N118" s="41"/>
      <c r="O118" s="41"/>
      <c r="P118" s="41"/>
      <c r="Q118" s="81"/>
      <c r="R118" s="81"/>
      <c r="S118" s="81"/>
      <c r="T118" s="59"/>
      <c r="U118" s="34"/>
      <c r="V118" s="73"/>
      <c r="W118" s="74"/>
      <c r="X118" s="53"/>
      <c r="Y118" s="53"/>
      <c r="Z118" s="4"/>
      <c r="AA118" s="4"/>
      <c r="AB118" s="61"/>
      <c r="AC118" s="61"/>
      <c r="AD118" s="61"/>
      <c r="AE118" s="34"/>
    </row>
    <row r="119" spans="1:31" ht="15.75" customHeight="1">
      <c r="A119" s="16"/>
      <c r="B119" s="41"/>
      <c r="C119" s="41"/>
      <c r="D119" s="41"/>
      <c r="E119" s="41"/>
      <c r="F119" s="16"/>
      <c r="G119" s="16"/>
      <c r="H119" s="16"/>
      <c r="I119" s="16"/>
      <c r="J119" s="16"/>
      <c r="K119" s="16"/>
      <c r="L119" s="16"/>
      <c r="M119" s="41"/>
      <c r="N119" s="41"/>
      <c r="O119" s="41"/>
      <c r="P119" s="41"/>
      <c r="Q119" s="81"/>
      <c r="R119" s="81"/>
      <c r="S119" s="81"/>
      <c r="T119" s="59"/>
      <c r="U119" s="34"/>
      <c r="V119" s="73"/>
      <c r="W119" s="74"/>
      <c r="X119" s="53"/>
      <c r="Y119" s="53"/>
      <c r="Z119" s="4"/>
      <c r="AA119" s="4"/>
      <c r="AB119" s="61"/>
      <c r="AC119" s="61"/>
      <c r="AD119" s="61"/>
      <c r="AE119" s="34"/>
    </row>
    <row r="120" spans="1:31" ht="15.75" customHeight="1">
      <c r="A120" s="16"/>
      <c r="B120" s="41"/>
      <c r="C120" s="41"/>
      <c r="D120" s="41"/>
      <c r="E120" s="41"/>
      <c r="F120" s="16"/>
      <c r="G120" s="16"/>
      <c r="H120" s="16"/>
      <c r="I120" s="16"/>
      <c r="J120" s="16"/>
      <c r="K120" s="16"/>
      <c r="L120" s="16"/>
      <c r="M120" s="41"/>
      <c r="N120" s="41"/>
      <c r="O120" s="41"/>
      <c r="P120" s="41"/>
      <c r="Q120" s="81"/>
      <c r="R120" s="81"/>
      <c r="S120" s="81"/>
      <c r="T120" s="75"/>
      <c r="U120" s="76"/>
      <c r="V120" s="77"/>
      <c r="W120" s="78"/>
      <c r="X120" s="79"/>
      <c r="Y120" s="53"/>
      <c r="Z120" s="4"/>
      <c r="AA120" s="4"/>
      <c r="AB120" s="61"/>
      <c r="AC120" s="61"/>
      <c r="AD120" s="61"/>
      <c r="AE120" s="34"/>
    </row>
    <row r="121" spans="1:31" ht="15.75" customHeight="1">
      <c r="A121" s="16"/>
      <c r="B121" s="41"/>
      <c r="C121" s="41"/>
      <c r="D121" s="41"/>
      <c r="E121" s="41"/>
      <c r="F121" s="16"/>
      <c r="G121" s="16"/>
      <c r="H121" s="16"/>
      <c r="I121" s="16"/>
      <c r="J121" s="16"/>
      <c r="K121" s="16"/>
      <c r="L121" s="16"/>
      <c r="M121" s="41"/>
      <c r="N121" s="41"/>
      <c r="O121" s="41"/>
      <c r="P121" s="41"/>
      <c r="Q121" s="81"/>
      <c r="R121" s="81"/>
      <c r="S121" s="81"/>
      <c r="T121" s="59"/>
      <c r="U121" s="34"/>
      <c r="V121" s="73"/>
      <c r="W121" s="74"/>
      <c r="X121" s="53"/>
      <c r="Y121" s="53"/>
      <c r="Z121" s="4"/>
      <c r="AA121" s="4"/>
      <c r="AB121" s="61"/>
      <c r="AC121" s="61"/>
      <c r="AD121" s="61"/>
      <c r="AE121" s="34"/>
    </row>
    <row r="122" spans="1:31" ht="15.75" customHeight="1">
      <c r="A122" s="16"/>
      <c r="B122" s="41"/>
      <c r="C122" s="41"/>
      <c r="D122" s="41"/>
      <c r="E122" s="41"/>
      <c r="F122" s="16"/>
      <c r="G122" s="16"/>
      <c r="H122" s="16"/>
      <c r="I122" s="16"/>
      <c r="J122" s="16"/>
      <c r="K122" s="16"/>
      <c r="L122" s="16"/>
      <c r="M122" s="41"/>
      <c r="N122" s="41"/>
      <c r="O122" s="41"/>
      <c r="P122" s="41"/>
      <c r="Q122" s="81"/>
      <c r="R122" s="81"/>
      <c r="S122" s="81"/>
      <c r="T122" s="59"/>
      <c r="U122" s="34"/>
      <c r="V122" s="73"/>
      <c r="W122" s="74"/>
      <c r="X122" s="53"/>
      <c r="Y122" s="53"/>
      <c r="Z122" s="4"/>
      <c r="AA122" s="4"/>
      <c r="AB122" s="61"/>
      <c r="AC122" s="61"/>
      <c r="AD122" s="61"/>
      <c r="AE122" s="34"/>
    </row>
    <row r="123" spans="1:31" ht="15.75" customHeight="1">
      <c r="A123" s="16"/>
      <c r="B123" s="41"/>
      <c r="C123" s="41"/>
      <c r="D123" s="41"/>
      <c r="E123" s="41"/>
      <c r="F123" s="16"/>
      <c r="G123" s="16"/>
      <c r="H123" s="16"/>
      <c r="I123" s="16"/>
      <c r="J123" s="16"/>
      <c r="K123" s="16"/>
      <c r="L123" s="16"/>
      <c r="M123" s="41"/>
      <c r="N123" s="41"/>
      <c r="O123" s="41"/>
      <c r="P123" s="41"/>
      <c r="Q123" s="81"/>
      <c r="R123" s="81"/>
      <c r="S123" s="81"/>
      <c r="T123" s="59"/>
      <c r="U123" s="34"/>
      <c r="V123" s="73"/>
      <c r="W123" s="74"/>
      <c r="X123" s="53"/>
      <c r="Y123" s="53"/>
      <c r="Z123" s="82"/>
      <c r="AA123" s="4"/>
      <c r="AB123" s="61"/>
      <c r="AC123" s="61"/>
      <c r="AD123" s="61"/>
      <c r="AE123" s="34"/>
    </row>
    <row r="124" spans="1:31" ht="15.75" customHeight="1">
      <c r="A124" s="16"/>
      <c r="B124" s="41"/>
      <c r="C124" s="41"/>
      <c r="D124" s="41"/>
      <c r="E124" s="41"/>
      <c r="F124" s="16"/>
      <c r="G124" s="16"/>
      <c r="H124" s="16"/>
      <c r="I124" s="16"/>
      <c r="J124" s="16"/>
      <c r="K124" s="16"/>
      <c r="L124" s="16"/>
      <c r="M124" s="41"/>
      <c r="N124" s="41"/>
      <c r="O124" s="41"/>
      <c r="P124" s="41"/>
      <c r="Q124" s="81"/>
      <c r="R124" s="81"/>
      <c r="S124" s="81"/>
      <c r="T124" s="59"/>
      <c r="U124" s="34"/>
      <c r="V124" s="73"/>
      <c r="W124" s="74"/>
      <c r="X124" s="53"/>
      <c r="Y124" s="53"/>
      <c r="Z124" s="82"/>
      <c r="AA124" s="4"/>
      <c r="AB124" s="61"/>
      <c r="AC124" s="61"/>
      <c r="AD124" s="61"/>
      <c r="AE124" s="34"/>
    </row>
    <row r="125" spans="1:31" ht="15.75" customHeight="1">
      <c r="A125" s="16"/>
      <c r="B125" s="41"/>
      <c r="C125" s="41"/>
      <c r="D125" s="41"/>
      <c r="E125" s="41"/>
      <c r="F125" s="16"/>
      <c r="G125" s="16"/>
      <c r="H125" s="16"/>
      <c r="I125" s="16"/>
      <c r="J125" s="16"/>
      <c r="K125" s="16"/>
      <c r="L125" s="16"/>
      <c r="M125" s="41"/>
      <c r="N125" s="41"/>
      <c r="O125" s="41"/>
      <c r="P125" s="41"/>
      <c r="Q125" s="81"/>
      <c r="R125" s="81"/>
      <c r="S125" s="81"/>
      <c r="T125" s="75"/>
      <c r="U125" s="76"/>
      <c r="V125" s="77"/>
      <c r="W125" s="78"/>
      <c r="X125" s="79"/>
      <c r="Y125" s="53"/>
      <c r="Z125" s="82"/>
      <c r="AA125" s="4"/>
      <c r="AB125" s="61"/>
      <c r="AC125" s="61"/>
      <c r="AD125" s="61"/>
      <c r="AE125" s="34"/>
    </row>
    <row r="126" spans="1:31" ht="15.75" customHeight="1">
      <c r="A126" s="16"/>
      <c r="B126" s="41"/>
      <c r="C126" s="41"/>
      <c r="D126" s="41"/>
      <c r="E126" s="41"/>
      <c r="F126" s="16"/>
      <c r="G126" s="16"/>
      <c r="H126" s="16"/>
      <c r="I126" s="16"/>
      <c r="J126" s="16"/>
      <c r="K126" s="16"/>
      <c r="L126" s="16"/>
      <c r="M126" s="41"/>
      <c r="N126" s="41"/>
      <c r="O126" s="41"/>
      <c r="P126" s="41"/>
      <c r="Q126" s="81"/>
      <c r="R126" s="81"/>
      <c r="S126" s="81"/>
      <c r="T126" s="59"/>
      <c r="U126" s="34"/>
      <c r="V126" s="73"/>
      <c r="W126" s="74"/>
      <c r="X126" s="53"/>
      <c r="Y126" s="53"/>
      <c r="Z126" s="82"/>
      <c r="AA126" s="82"/>
      <c r="AB126" s="61"/>
      <c r="AC126" s="61"/>
      <c r="AD126" s="61"/>
      <c r="AE126" s="34"/>
    </row>
    <row r="127" spans="1:31" ht="15.75" customHeight="1">
      <c r="A127" s="16"/>
      <c r="B127" s="41"/>
      <c r="C127" s="41"/>
      <c r="D127" s="41"/>
      <c r="E127" s="41"/>
      <c r="F127" s="16"/>
      <c r="G127" s="16"/>
      <c r="H127" s="16"/>
      <c r="I127" s="16"/>
      <c r="J127" s="16"/>
      <c r="K127" s="16"/>
      <c r="L127" s="16"/>
      <c r="M127" s="41"/>
      <c r="N127" s="41"/>
      <c r="O127" s="41"/>
      <c r="P127" s="41"/>
      <c r="Q127" s="81"/>
      <c r="R127" s="81"/>
      <c r="S127" s="81"/>
      <c r="T127" s="59"/>
      <c r="U127" s="34"/>
      <c r="V127" s="73"/>
      <c r="W127" s="74"/>
      <c r="X127" s="53"/>
      <c r="Y127" s="53"/>
      <c r="Z127" s="82"/>
      <c r="AA127" s="82"/>
      <c r="AB127" s="61"/>
      <c r="AC127" s="61"/>
      <c r="AD127" s="61"/>
      <c r="AE127" s="34"/>
    </row>
    <row r="128" spans="1:31" ht="15.75" customHeight="1">
      <c r="A128" s="16"/>
      <c r="B128" s="41"/>
      <c r="C128" s="41"/>
      <c r="D128" s="41"/>
      <c r="E128" s="41"/>
      <c r="F128" s="16"/>
      <c r="G128" s="16"/>
      <c r="H128" s="16"/>
      <c r="I128" s="16"/>
      <c r="J128" s="16"/>
      <c r="K128" s="16"/>
      <c r="L128" s="16"/>
      <c r="M128" s="41"/>
      <c r="N128" s="41"/>
      <c r="O128" s="41"/>
      <c r="P128" s="41"/>
      <c r="Q128" s="81"/>
      <c r="R128" s="81"/>
      <c r="S128" s="81"/>
      <c r="T128" s="59"/>
      <c r="U128" s="34"/>
      <c r="V128" s="73"/>
      <c r="W128" s="74"/>
      <c r="X128" s="53"/>
      <c r="Y128" s="53"/>
      <c r="Z128" s="82"/>
      <c r="AA128" s="82"/>
      <c r="AB128" s="61"/>
      <c r="AC128" s="61"/>
      <c r="AD128" s="61"/>
      <c r="AE128" s="34"/>
    </row>
    <row r="129" spans="1:31" ht="15.75" customHeight="1">
      <c r="A129" s="16"/>
      <c r="B129" s="41"/>
      <c r="C129" s="41"/>
      <c r="D129" s="41"/>
      <c r="E129" s="41"/>
      <c r="F129" s="16"/>
      <c r="G129" s="16"/>
      <c r="H129" s="16"/>
      <c r="I129" s="16"/>
      <c r="J129" s="16"/>
      <c r="K129" s="16"/>
      <c r="L129" s="16"/>
      <c r="M129" s="41"/>
      <c r="N129" s="41"/>
      <c r="O129" s="41"/>
      <c r="P129" s="41"/>
      <c r="Q129" s="81"/>
      <c r="R129" s="81"/>
      <c r="S129" s="81"/>
      <c r="T129" s="59"/>
      <c r="U129" s="34"/>
      <c r="V129" s="73"/>
      <c r="W129" s="74"/>
      <c r="X129" s="53"/>
      <c r="Y129" s="53"/>
      <c r="Z129" s="82"/>
      <c r="AA129" s="82"/>
      <c r="AB129" s="67"/>
      <c r="AC129" s="67"/>
      <c r="AD129" s="67"/>
      <c r="AE129" s="34"/>
    </row>
    <row r="130" spans="1:31" ht="15.75" customHeight="1">
      <c r="A130" s="16"/>
      <c r="B130" s="41"/>
      <c r="C130" s="41"/>
      <c r="D130" s="41"/>
      <c r="E130" s="41"/>
      <c r="F130" s="16"/>
      <c r="G130" s="16"/>
      <c r="H130" s="16"/>
      <c r="I130" s="16"/>
      <c r="J130" s="16"/>
      <c r="K130" s="16"/>
      <c r="L130" s="16"/>
      <c r="M130" s="41"/>
      <c r="N130" s="41"/>
      <c r="O130" s="41"/>
      <c r="P130" s="41"/>
      <c r="Q130" s="81"/>
      <c r="R130" s="81"/>
      <c r="S130" s="81"/>
      <c r="T130" s="75"/>
      <c r="U130" s="76"/>
      <c r="V130" s="77"/>
      <c r="W130" s="78"/>
      <c r="X130" s="79"/>
      <c r="Y130" s="53"/>
      <c r="Z130" s="82"/>
      <c r="AA130" s="82"/>
      <c r="AB130" s="61" t="str">
        <f>Acciones_aportes!C303</f>
        <v>Manejo financiero responsable, transparente, eficiente y sostenible</v>
      </c>
      <c r="AC130" s="62" t="str">
        <f>Acciones_aportes!B304</f>
        <v xml:space="preserve">Administrativo </v>
      </c>
      <c r="AD130" s="24" t="str">
        <f ca="1">IFERROR(__xludf.DUMMYFUNCTION("FILTER(X$2:X$509,W$2:W$509=AB130,V$2:V$509=AC130)"),"1.2.1. Ejecutar acciones de mejora conducentes a la planificación, asignación y ejecución eficiente y eficaz de los recursos laborales, de operación y de inversión en todas las unidades ejecutoras")</f>
        <v>1.2.1. Ejecutar acciones de mejora conducentes a la planificación, asignación y ejecución eficiente y eficaz de los recursos laborales, de operación y de inversión en todas las unidades ejecutoras</v>
      </c>
      <c r="AE130" s="27"/>
    </row>
    <row r="131" spans="1:31" ht="15.75" customHeight="1">
      <c r="A131" s="16"/>
      <c r="B131" s="41"/>
      <c r="C131" s="41"/>
      <c r="D131" s="41"/>
      <c r="E131" s="41"/>
      <c r="F131" s="16"/>
      <c r="G131" s="16"/>
      <c r="H131" s="16"/>
      <c r="I131" s="16"/>
      <c r="J131" s="16"/>
      <c r="K131" s="16"/>
      <c r="L131" s="16"/>
      <c r="M131" s="41"/>
      <c r="N131" s="41"/>
      <c r="O131" s="41"/>
      <c r="P131" s="41"/>
      <c r="Q131" s="81"/>
      <c r="R131" s="81"/>
      <c r="S131" s="81"/>
      <c r="T131" s="59"/>
      <c r="U131" s="34"/>
      <c r="V131" s="73"/>
      <c r="W131" s="74"/>
      <c r="X131" s="53"/>
      <c r="Y131" s="53"/>
      <c r="Z131" s="82"/>
      <c r="AA131" s="82"/>
      <c r="AB131" s="61"/>
      <c r="AC131" s="61"/>
      <c r="AD131" s="61" t="str">
        <f ca="1">IFERROR(__xludf.DUMMYFUNCTION("""COMPUTED_VALUE"""),"1.2.2. Impulsar acciones facilitadoras de una cultura universitaria de buenas prácticas de la gestión de los recursos institucionales disponibles en el marco de la sostenibilidad financiera y ambiental")</f>
        <v>1.2.2. Impulsar acciones facilitadoras de una cultura universitaria de buenas prácticas de la gestión de los recursos institucionales disponibles en el marco de la sostenibilidad financiera y ambiental</v>
      </c>
      <c r="AE131" s="34"/>
    </row>
    <row r="132" spans="1:31" ht="15.75" customHeight="1">
      <c r="A132" s="16"/>
      <c r="B132" s="41"/>
      <c r="C132" s="41"/>
      <c r="D132" s="41"/>
      <c r="E132" s="41"/>
      <c r="F132" s="16"/>
      <c r="G132" s="16"/>
      <c r="H132" s="16"/>
      <c r="I132" s="16"/>
      <c r="J132" s="16"/>
      <c r="K132" s="16"/>
      <c r="L132" s="16"/>
      <c r="M132" s="41"/>
      <c r="N132" s="41"/>
      <c r="O132" s="41"/>
      <c r="P132" s="41"/>
      <c r="Q132" s="81"/>
      <c r="R132" s="81"/>
      <c r="S132" s="81"/>
      <c r="T132" s="59"/>
      <c r="U132" s="34"/>
      <c r="V132" s="73"/>
      <c r="W132" s="74"/>
      <c r="X132" s="53"/>
      <c r="Y132" s="53"/>
      <c r="Z132" s="82"/>
      <c r="AA132" s="82"/>
      <c r="AB132" s="24" t="str">
        <f ca="1">IFERROR(__xludf.DUMMYFUNCTION("UNIQUE(FILTER(V$2:V$509,W$2:W$509=AB130))"),"Administrativo ")</f>
        <v xml:space="preserve">Administrativo </v>
      </c>
      <c r="AC132" s="61"/>
      <c r="AD132" s="61"/>
      <c r="AE132" s="34"/>
    </row>
    <row r="133" spans="1:31" ht="15.75" customHeight="1">
      <c r="A133" s="16"/>
      <c r="B133" s="41"/>
      <c r="C133" s="41"/>
      <c r="D133" s="41"/>
      <c r="E133" s="41"/>
      <c r="F133" s="16"/>
      <c r="G133" s="16"/>
      <c r="H133" s="16"/>
      <c r="I133" s="16"/>
      <c r="J133" s="16"/>
      <c r="K133" s="16"/>
      <c r="L133" s="16"/>
      <c r="M133" s="41"/>
      <c r="N133" s="41"/>
      <c r="O133" s="41"/>
      <c r="P133" s="41"/>
      <c r="Q133" s="81"/>
      <c r="R133" s="81"/>
      <c r="S133" s="81"/>
      <c r="T133" s="59"/>
      <c r="U133" s="34"/>
      <c r="V133" s="73"/>
      <c r="W133" s="74"/>
      <c r="X133" s="53"/>
      <c r="Y133" s="53"/>
      <c r="Z133" s="82"/>
      <c r="AA133" s="82"/>
      <c r="AB133" s="62" t="str">
        <f ca="1">IFERROR(__xludf.DUMMYFUNCTION("""COMPUTED_VALUE"""),"Académico")</f>
        <v>Académico</v>
      </c>
      <c r="AC133" s="61"/>
      <c r="AD133" s="61"/>
      <c r="AE133" s="34"/>
    </row>
    <row r="134" spans="1:31" ht="15.75" customHeight="1">
      <c r="A134" s="16"/>
      <c r="B134" s="41"/>
      <c r="C134" s="41"/>
      <c r="D134" s="41"/>
      <c r="E134" s="41"/>
      <c r="F134" s="16"/>
      <c r="G134" s="16"/>
      <c r="H134" s="16"/>
      <c r="I134" s="16"/>
      <c r="J134" s="16"/>
      <c r="K134" s="16"/>
      <c r="L134" s="16"/>
      <c r="M134" s="41"/>
      <c r="N134" s="41"/>
      <c r="O134" s="41"/>
      <c r="P134" s="41"/>
      <c r="Q134" s="81"/>
      <c r="R134" s="81"/>
      <c r="S134" s="81"/>
      <c r="T134" s="59"/>
      <c r="U134" s="34"/>
      <c r="V134" s="73"/>
      <c r="W134" s="74"/>
      <c r="X134" s="53"/>
      <c r="Y134" s="53"/>
      <c r="Z134" s="82"/>
      <c r="AA134" s="82"/>
      <c r="AB134" s="61"/>
      <c r="AC134" s="61"/>
      <c r="AD134" s="61"/>
      <c r="AE134" s="34"/>
    </row>
    <row r="135" spans="1:31" ht="15.75" customHeight="1">
      <c r="A135" s="16"/>
      <c r="B135" s="41"/>
      <c r="C135" s="41"/>
      <c r="D135" s="41"/>
      <c r="E135" s="41"/>
      <c r="F135" s="16"/>
      <c r="G135" s="16"/>
      <c r="H135" s="16"/>
      <c r="I135" s="16"/>
      <c r="J135" s="16"/>
      <c r="K135" s="16"/>
      <c r="L135" s="16"/>
      <c r="M135" s="41"/>
      <c r="N135" s="41"/>
      <c r="O135" s="41"/>
      <c r="P135" s="41"/>
      <c r="Q135" s="81"/>
      <c r="R135" s="81"/>
      <c r="S135" s="81"/>
      <c r="T135" s="75"/>
      <c r="U135" s="76"/>
      <c r="V135" s="77"/>
      <c r="W135" s="78"/>
      <c r="X135" s="79"/>
      <c r="Y135" s="53"/>
      <c r="Z135" s="82"/>
      <c r="AA135" s="82"/>
      <c r="AB135" s="61"/>
      <c r="AC135" s="61"/>
      <c r="AD135" s="61"/>
      <c r="AE135" s="34"/>
    </row>
    <row r="136" spans="1:31" ht="15.75" customHeight="1">
      <c r="A136" s="16"/>
      <c r="B136" s="41"/>
      <c r="C136" s="41"/>
      <c r="D136" s="41"/>
      <c r="E136" s="41"/>
      <c r="F136" s="16"/>
      <c r="G136" s="16"/>
      <c r="H136" s="16"/>
      <c r="I136" s="16"/>
      <c r="J136" s="16"/>
      <c r="K136" s="16"/>
      <c r="L136" s="16"/>
      <c r="M136" s="41"/>
      <c r="N136" s="41"/>
      <c r="O136" s="41"/>
      <c r="P136" s="41"/>
      <c r="Q136" s="81"/>
      <c r="R136" s="81"/>
      <c r="S136" s="81"/>
      <c r="T136" s="59"/>
      <c r="U136" s="34"/>
      <c r="V136" s="73"/>
      <c r="W136" s="74"/>
      <c r="X136" s="53"/>
      <c r="Y136" s="53"/>
      <c r="Z136" s="82"/>
      <c r="AA136" s="82"/>
      <c r="AB136" s="61"/>
      <c r="AC136" s="61"/>
      <c r="AD136" s="61"/>
      <c r="AE136" s="34"/>
    </row>
    <row r="137" spans="1:31" ht="15.75" customHeight="1">
      <c r="A137" s="16"/>
      <c r="B137" s="41"/>
      <c r="C137" s="41"/>
      <c r="D137" s="41"/>
      <c r="E137" s="41"/>
      <c r="F137" s="16"/>
      <c r="G137" s="16"/>
      <c r="H137" s="16"/>
      <c r="I137" s="16"/>
      <c r="J137" s="16"/>
      <c r="K137" s="16"/>
      <c r="L137" s="16"/>
      <c r="M137" s="41"/>
      <c r="N137" s="41"/>
      <c r="O137" s="41"/>
      <c r="P137" s="41"/>
      <c r="Q137" s="81"/>
      <c r="R137" s="81"/>
      <c r="S137" s="81"/>
      <c r="T137" s="59"/>
      <c r="U137" s="34"/>
      <c r="V137" s="73"/>
      <c r="W137" s="74"/>
      <c r="X137" s="53"/>
      <c r="Y137" s="53"/>
      <c r="Z137" s="82"/>
      <c r="AA137" s="82"/>
      <c r="AB137" s="61"/>
      <c r="AC137" s="61"/>
      <c r="AD137" s="61"/>
      <c r="AE137" s="34"/>
    </row>
    <row r="138" spans="1:31" ht="15.75" customHeight="1">
      <c r="A138" s="16"/>
      <c r="B138" s="41"/>
      <c r="C138" s="41"/>
      <c r="D138" s="41"/>
      <c r="E138" s="41"/>
      <c r="F138" s="16"/>
      <c r="G138" s="16"/>
      <c r="H138" s="16"/>
      <c r="I138" s="16"/>
      <c r="J138" s="16"/>
      <c r="K138" s="16"/>
      <c r="L138" s="16"/>
      <c r="M138" s="41"/>
      <c r="N138" s="41"/>
      <c r="O138" s="41"/>
      <c r="P138" s="41"/>
      <c r="Q138" s="81"/>
      <c r="R138" s="81"/>
      <c r="S138" s="81"/>
      <c r="T138" s="59"/>
      <c r="U138" s="34"/>
      <c r="V138" s="73"/>
      <c r="W138" s="74"/>
      <c r="X138" s="53"/>
      <c r="Y138" s="53"/>
      <c r="Z138" s="82"/>
      <c r="AA138" s="82"/>
      <c r="AB138" s="61"/>
      <c r="AC138" s="61"/>
      <c r="AD138" s="61"/>
      <c r="AE138" s="34"/>
    </row>
    <row r="139" spans="1:31" ht="15.75" customHeight="1">
      <c r="A139" s="16"/>
      <c r="B139" s="41"/>
      <c r="C139" s="41"/>
      <c r="D139" s="41"/>
      <c r="E139" s="41"/>
      <c r="F139" s="16"/>
      <c r="G139" s="16"/>
      <c r="H139" s="16"/>
      <c r="I139" s="16"/>
      <c r="J139" s="16"/>
      <c r="K139" s="16"/>
      <c r="L139" s="16"/>
      <c r="M139" s="41"/>
      <c r="N139" s="41"/>
      <c r="O139" s="41"/>
      <c r="P139" s="41"/>
      <c r="Q139" s="41"/>
      <c r="R139" s="41"/>
      <c r="S139" s="41"/>
      <c r="T139" s="59"/>
      <c r="U139" s="34"/>
      <c r="V139" s="73"/>
      <c r="W139" s="74"/>
      <c r="X139" s="53"/>
      <c r="Y139" s="53"/>
      <c r="Z139" s="82"/>
      <c r="AA139" s="82"/>
      <c r="AB139" s="61"/>
      <c r="AC139" s="61"/>
      <c r="AD139" s="61"/>
      <c r="AE139" s="34"/>
    </row>
    <row r="140" spans="1:31" ht="15.75" customHeight="1">
      <c r="A140" s="16"/>
      <c r="B140" s="41"/>
      <c r="C140" s="41"/>
      <c r="D140" s="41"/>
      <c r="E140" s="41"/>
      <c r="F140" s="16"/>
      <c r="G140" s="16"/>
      <c r="H140" s="16"/>
      <c r="I140" s="16"/>
      <c r="J140" s="16"/>
      <c r="K140" s="16"/>
      <c r="L140" s="16"/>
      <c r="M140" s="41"/>
      <c r="N140" s="41"/>
      <c r="O140" s="41"/>
      <c r="P140" s="41"/>
      <c r="Q140" s="41"/>
      <c r="R140" s="41"/>
      <c r="S140" s="41"/>
      <c r="T140" s="75"/>
      <c r="U140" s="76"/>
      <c r="V140" s="77"/>
      <c r="W140" s="78"/>
      <c r="X140" s="79"/>
      <c r="Y140" s="79"/>
      <c r="Z140" s="82"/>
      <c r="AA140" s="82"/>
      <c r="AB140" s="61"/>
      <c r="AC140" s="61"/>
      <c r="AD140" s="61"/>
      <c r="AE140" s="34"/>
    </row>
    <row r="141" spans="1:31" ht="15.75" customHeight="1">
      <c r="A141" s="16"/>
      <c r="B141" s="41"/>
      <c r="C141" s="41"/>
      <c r="D141" s="41"/>
      <c r="E141" s="41"/>
      <c r="F141" s="16"/>
      <c r="G141" s="16"/>
      <c r="H141" s="16"/>
      <c r="I141" s="16"/>
      <c r="J141" s="16"/>
      <c r="K141" s="16"/>
      <c r="L141" s="16"/>
      <c r="M141" s="41"/>
      <c r="N141" s="41"/>
      <c r="O141" s="41"/>
      <c r="P141" s="41"/>
      <c r="Q141" s="41"/>
      <c r="R141" s="41"/>
      <c r="S141" s="41"/>
      <c r="T141" s="59"/>
      <c r="U141" s="34"/>
      <c r="V141" s="73"/>
      <c r="W141" s="74"/>
      <c r="X141" s="53"/>
      <c r="Y141" s="53"/>
      <c r="Z141" s="82"/>
      <c r="AA141" s="82"/>
      <c r="AB141" s="61"/>
      <c r="AC141" s="61"/>
      <c r="AD141" s="61"/>
      <c r="AE141" s="34"/>
    </row>
    <row r="142" spans="1:31" ht="15.75" customHeight="1">
      <c r="A142" s="16"/>
      <c r="B142" s="41"/>
      <c r="C142" s="41"/>
      <c r="D142" s="41"/>
      <c r="E142" s="41"/>
      <c r="F142" s="16"/>
      <c r="G142" s="16"/>
      <c r="H142" s="16"/>
      <c r="I142" s="16"/>
      <c r="J142" s="16"/>
      <c r="K142" s="16"/>
      <c r="L142" s="16"/>
      <c r="M142" s="41"/>
      <c r="N142" s="41"/>
      <c r="O142" s="41"/>
      <c r="P142" s="41"/>
      <c r="Q142" s="41"/>
      <c r="R142" s="41"/>
      <c r="S142" s="41"/>
      <c r="T142" s="59"/>
      <c r="U142" s="34"/>
      <c r="V142" s="73"/>
      <c r="W142" s="74"/>
      <c r="X142" s="53"/>
      <c r="Y142" s="53"/>
      <c r="Z142" s="82"/>
      <c r="AA142" s="82"/>
      <c r="AB142" s="61"/>
      <c r="AC142" s="61"/>
      <c r="AD142" s="61"/>
      <c r="AE142" s="34"/>
    </row>
    <row r="143" spans="1:31" ht="15.75" customHeight="1">
      <c r="A143" s="16"/>
      <c r="B143" s="41"/>
      <c r="C143" s="41"/>
      <c r="D143" s="41"/>
      <c r="E143" s="41"/>
      <c r="F143" s="16"/>
      <c r="G143" s="16"/>
      <c r="H143" s="16"/>
      <c r="I143" s="16"/>
      <c r="J143" s="16"/>
      <c r="K143" s="16"/>
      <c r="L143" s="16"/>
      <c r="M143" s="41"/>
      <c r="N143" s="41"/>
      <c r="O143" s="41"/>
      <c r="P143" s="41"/>
      <c r="Q143" s="41"/>
      <c r="R143" s="41"/>
      <c r="S143" s="41"/>
      <c r="T143" s="59"/>
      <c r="U143" s="34"/>
      <c r="V143" s="73"/>
      <c r="W143" s="74"/>
      <c r="X143" s="53"/>
      <c r="Y143" s="53"/>
      <c r="Z143" s="82"/>
      <c r="AA143" s="82"/>
      <c r="AB143" s="61"/>
      <c r="AC143" s="61"/>
      <c r="AD143" s="61"/>
      <c r="AE143" s="34"/>
    </row>
    <row r="144" spans="1:31" ht="15.75" customHeight="1">
      <c r="A144" s="16"/>
      <c r="B144" s="41"/>
      <c r="C144" s="41"/>
      <c r="D144" s="41"/>
      <c r="E144" s="41"/>
      <c r="F144" s="16"/>
      <c r="G144" s="16"/>
      <c r="H144" s="16"/>
      <c r="I144" s="16"/>
      <c r="J144" s="16"/>
      <c r="K144" s="16"/>
      <c r="L144" s="16"/>
      <c r="M144" s="41"/>
      <c r="N144" s="41"/>
      <c r="O144" s="41"/>
      <c r="P144" s="41"/>
      <c r="Q144" s="41"/>
      <c r="R144" s="41"/>
      <c r="S144" s="41"/>
      <c r="T144" s="59"/>
      <c r="U144" s="34"/>
      <c r="V144" s="73"/>
      <c r="W144" s="74"/>
      <c r="X144" s="53"/>
      <c r="Y144" s="53"/>
      <c r="Z144" s="82"/>
      <c r="AA144" s="82"/>
      <c r="AB144" s="61"/>
      <c r="AC144" s="61"/>
      <c r="AD144" s="61"/>
      <c r="AE144" s="34"/>
    </row>
    <row r="145" spans="1:31" ht="15.75" customHeight="1">
      <c r="A145" s="16"/>
      <c r="B145" s="41"/>
      <c r="C145" s="41"/>
      <c r="D145" s="41"/>
      <c r="E145" s="41"/>
      <c r="F145" s="16"/>
      <c r="G145" s="16"/>
      <c r="H145" s="16"/>
      <c r="I145" s="16"/>
      <c r="J145" s="16"/>
      <c r="K145" s="16"/>
      <c r="L145" s="16"/>
      <c r="M145" s="41"/>
      <c r="N145" s="41"/>
      <c r="O145" s="41"/>
      <c r="P145" s="41"/>
      <c r="Q145" s="41"/>
      <c r="R145" s="41"/>
      <c r="S145" s="41"/>
      <c r="T145" s="75"/>
      <c r="U145" s="8"/>
      <c r="V145" s="8"/>
      <c r="W145" s="75"/>
      <c r="X145" s="75"/>
      <c r="Y145" s="79"/>
      <c r="Z145" s="82"/>
      <c r="AA145" s="82"/>
      <c r="AB145" s="61"/>
      <c r="AC145" s="61"/>
      <c r="AD145" s="61"/>
      <c r="AE145" s="34"/>
    </row>
    <row r="146" spans="1:31" ht="15.75" customHeight="1">
      <c r="A146" s="16"/>
      <c r="B146" s="41"/>
      <c r="C146" s="41"/>
      <c r="D146" s="41"/>
      <c r="E146" s="41"/>
      <c r="F146" s="16"/>
      <c r="G146" s="16"/>
      <c r="H146" s="16"/>
      <c r="I146" s="16"/>
      <c r="J146" s="16"/>
      <c r="K146" s="16"/>
      <c r="L146" s="16"/>
      <c r="M146" s="41"/>
      <c r="N146" s="41"/>
      <c r="O146" s="41"/>
      <c r="P146" s="41"/>
      <c r="Q146" s="41"/>
      <c r="R146" s="41"/>
      <c r="S146" s="41"/>
      <c r="T146" s="59"/>
      <c r="U146" s="34"/>
      <c r="V146" s="73"/>
      <c r="W146" s="74"/>
      <c r="X146" s="83"/>
      <c r="Y146" s="53"/>
      <c r="Z146" s="82"/>
      <c r="AA146" s="82"/>
      <c r="AB146" s="61"/>
      <c r="AC146" s="61"/>
      <c r="AD146" s="61"/>
      <c r="AE146" s="34"/>
    </row>
    <row r="147" spans="1:31" ht="15.75" customHeight="1">
      <c r="A147" s="16"/>
      <c r="B147" s="41"/>
      <c r="C147" s="41"/>
      <c r="D147" s="41"/>
      <c r="E147" s="41"/>
      <c r="F147" s="16"/>
      <c r="G147" s="16"/>
      <c r="H147" s="16"/>
      <c r="I147" s="16"/>
      <c r="J147" s="16"/>
      <c r="K147" s="16"/>
      <c r="L147" s="16"/>
      <c r="M147" s="41"/>
      <c r="N147" s="41"/>
      <c r="O147" s="41"/>
      <c r="P147" s="41"/>
      <c r="Q147" s="41"/>
      <c r="R147" s="41"/>
      <c r="S147" s="41"/>
      <c r="T147" s="59"/>
      <c r="U147" s="34"/>
      <c r="V147" s="73"/>
      <c r="W147" s="74"/>
      <c r="X147" s="83"/>
      <c r="Y147" s="53"/>
      <c r="Z147" s="82"/>
      <c r="AA147" s="82"/>
      <c r="AB147" s="67"/>
      <c r="AC147" s="67"/>
      <c r="AD147" s="67"/>
      <c r="AE147" s="34"/>
    </row>
    <row r="148" spans="1:31" ht="15.75" customHeight="1">
      <c r="A148" s="16"/>
      <c r="B148" s="41"/>
      <c r="C148" s="41"/>
      <c r="D148" s="41"/>
      <c r="E148" s="41"/>
      <c r="F148" s="16"/>
      <c r="G148" s="16"/>
      <c r="H148" s="16"/>
      <c r="I148" s="16"/>
      <c r="J148" s="16"/>
      <c r="K148" s="16"/>
      <c r="L148" s="16"/>
      <c r="M148" s="41"/>
      <c r="N148" s="41"/>
      <c r="O148" s="41"/>
      <c r="P148" s="41"/>
      <c r="Q148" s="41"/>
      <c r="R148" s="41"/>
      <c r="S148" s="41"/>
      <c r="T148" s="59"/>
      <c r="U148" s="34"/>
      <c r="V148" s="73"/>
      <c r="W148" s="74"/>
      <c r="X148" s="83"/>
      <c r="Y148" s="53"/>
      <c r="Z148" s="82"/>
      <c r="AA148" s="82"/>
      <c r="AB148" s="61" t="str">
        <f>Acciones_aportes!C346</f>
        <v>Manejo financiero responsable, transparente, eficiente y sostenible</v>
      </c>
      <c r="AC148" s="62" t="str">
        <f>Acciones_aportes!B347</f>
        <v>Académico</v>
      </c>
      <c r="AD148" s="24" t="str">
        <f ca="1">IFERROR(__xludf.DUMMYFUNCTION("FILTER(X$2:X$509,W$2:W$509=AB148,V$2:V$509=AC148)"),"1.2.3. Reestructurar el modelo de gestión de la vinculación externa, cooperación y de la FUNDAUNA orientado a la atracción eficaz y pertinente de recursos")</f>
        <v>1.2.3. Reestructurar el modelo de gestión de la vinculación externa, cooperación y de la FUNDAUNA orientado a la atracción eficaz y pertinente de recursos</v>
      </c>
      <c r="AE148" s="27"/>
    </row>
    <row r="149" spans="1:31" ht="15.75" customHeight="1">
      <c r="A149" s="16"/>
      <c r="B149" s="41"/>
      <c r="C149" s="41"/>
      <c r="D149" s="41"/>
      <c r="E149" s="41"/>
      <c r="F149" s="16"/>
      <c r="G149" s="16"/>
      <c r="H149" s="16"/>
      <c r="I149" s="16"/>
      <c r="J149" s="16"/>
      <c r="K149" s="16"/>
      <c r="L149" s="16"/>
      <c r="M149" s="41"/>
      <c r="N149" s="41"/>
      <c r="O149" s="41"/>
      <c r="P149" s="41"/>
      <c r="Q149" s="41"/>
      <c r="R149" s="41"/>
      <c r="S149" s="41"/>
      <c r="T149" s="59"/>
      <c r="U149" s="34"/>
      <c r="V149" s="73"/>
      <c r="W149" s="74"/>
      <c r="X149" s="83"/>
      <c r="Y149" s="53"/>
      <c r="Z149" s="82"/>
      <c r="AA149" s="82"/>
      <c r="AB149" s="61"/>
      <c r="AC149" s="61"/>
      <c r="AD149" s="61" t="str">
        <f ca="1">IFERROR(__xludf.DUMMYFUNCTION("""COMPUTED_VALUE"""),"1.2.4. Promover iniciativas conducentes a la generación de recursos propios mediante vínculo externo y transferencia del conocimiento")</f>
        <v>1.2.4. Promover iniciativas conducentes a la generación de recursos propios mediante vínculo externo y transferencia del conocimiento</v>
      </c>
      <c r="AE149" s="34"/>
    </row>
    <row r="150" spans="1:31" ht="15.75" customHeight="1">
      <c r="A150" s="16"/>
      <c r="B150" s="41"/>
      <c r="C150" s="41"/>
      <c r="D150" s="41"/>
      <c r="E150" s="41"/>
      <c r="F150" s="16"/>
      <c r="G150" s="16"/>
      <c r="H150" s="16"/>
      <c r="I150" s="16"/>
      <c r="J150" s="16"/>
      <c r="K150" s="16"/>
      <c r="L150" s="16"/>
      <c r="M150" s="41"/>
      <c r="N150" s="41"/>
      <c r="O150" s="41"/>
      <c r="P150" s="41"/>
      <c r="Q150" s="41"/>
      <c r="R150" s="41"/>
      <c r="S150" s="41"/>
      <c r="T150" s="75"/>
      <c r="U150" s="76"/>
      <c r="V150" s="77"/>
      <c r="W150" s="78"/>
      <c r="X150" s="84"/>
      <c r="Y150" s="79"/>
      <c r="Z150" s="82"/>
      <c r="AA150" s="82"/>
      <c r="AB150" s="24" t="str">
        <f ca="1">IFERROR(__xludf.DUMMYFUNCTION("UNIQUE(FILTER(V$2:V$509,W$2:W$509=AB148))"),"Administrativo ")</f>
        <v xml:space="preserve">Administrativo </v>
      </c>
      <c r="AC150" s="61"/>
      <c r="AD150" s="61" t="str">
        <f ca="1">IFERROR(__xludf.DUMMYFUNCTION("""COMPUTED_VALUE"""),"1.2.5. Implementar mejoras derivadas de estudios financieros que permitan la intervención de los aspectos que introducen rigidez, distorsiones, crecimiento automático de gastos e inversiones institucionales")</f>
        <v>1.2.5. Implementar mejoras derivadas de estudios financieros que permitan la intervención de los aspectos que introducen rigidez, distorsiones, crecimiento automático de gastos e inversiones institucionales</v>
      </c>
      <c r="AE150" s="34"/>
    </row>
    <row r="151" spans="1:31" ht="15.75" customHeight="1">
      <c r="A151" s="16"/>
      <c r="B151" s="41"/>
      <c r="C151" s="41"/>
      <c r="D151" s="41"/>
      <c r="E151" s="41"/>
      <c r="F151" s="16"/>
      <c r="G151" s="16"/>
      <c r="H151" s="16"/>
      <c r="I151" s="16"/>
      <c r="J151" s="16"/>
      <c r="K151" s="16"/>
      <c r="L151" s="16"/>
      <c r="M151" s="41"/>
      <c r="N151" s="41"/>
      <c r="O151" s="41"/>
      <c r="P151" s="41"/>
      <c r="Q151" s="41"/>
      <c r="R151" s="41"/>
      <c r="S151" s="41"/>
      <c r="T151" s="59"/>
      <c r="U151" s="34"/>
      <c r="V151" s="73"/>
      <c r="W151" s="74"/>
      <c r="X151" s="83"/>
      <c r="Y151" s="53"/>
      <c r="Z151" s="82"/>
      <c r="AA151" s="82"/>
      <c r="AB151" s="62" t="str">
        <f ca="1">IFERROR(__xludf.DUMMYFUNCTION("""COMPUTED_VALUE"""),"Académico")</f>
        <v>Académico</v>
      </c>
      <c r="AC151" s="61"/>
      <c r="AD151" s="61"/>
      <c r="AE151" s="34"/>
    </row>
    <row r="152" spans="1:31" ht="15.75" customHeight="1">
      <c r="A152" s="16"/>
      <c r="B152" s="41"/>
      <c r="C152" s="41"/>
      <c r="D152" s="41"/>
      <c r="E152" s="41"/>
      <c r="F152" s="16"/>
      <c r="G152" s="16"/>
      <c r="H152" s="16"/>
      <c r="I152" s="16"/>
      <c r="J152" s="16"/>
      <c r="K152" s="16"/>
      <c r="L152" s="16"/>
      <c r="M152" s="41"/>
      <c r="N152" s="41"/>
      <c r="O152" s="41"/>
      <c r="P152" s="41"/>
      <c r="Q152" s="41"/>
      <c r="R152" s="41"/>
      <c r="S152" s="41"/>
      <c r="T152" s="59"/>
      <c r="U152" s="34"/>
      <c r="V152" s="73"/>
      <c r="W152" s="74"/>
      <c r="X152" s="83"/>
      <c r="Y152" s="53"/>
      <c r="Z152" s="82"/>
      <c r="AA152" s="82"/>
      <c r="AB152" s="61"/>
      <c r="AC152" s="61"/>
      <c r="AD152" s="61"/>
      <c r="AE152" s="34"/>
    </row>
    <row r="153" spans="1:31" ht="15.75" customHeight="1">
      <c r="A153" s="16"/>
      <c r="B153" s="41"/>
      <c r="C153" s="41"/>
      <c r="D153" s="41"/>
      <c r="E153" s="41"/>
      <c r="F153" s="16"/>
      <c r="G153" s="16"/>
      <c r="H153" s="16"/>
      <c r="I153" s="16"/>
      <c r="J153" s="16"/>
      <c r="K153" s="16"/>
      <c r="L153" s="16"/>
      <c r="M153" s="41"/>
      <c r="N153" s="41"/>
      <c r="O153" s="41"/>
      <c r="P153" s="41"/>
      <c r="Q153" s="41"/>
      <c r="R153" s="41"/>
      <c r="S153" s="41"/>
      <c r="T153" s="59"/>
      <c r="U153" s="34"/>
      <c r="V153" s="73"/>
      <c r="W153" s="74"/>
      <c r="X153" s="83"/>
      <c r="Y153" s="53"/>
      <c r="Z153" s="82"/>
      <c r="AA153" s="82"/>
      <c r="AB153" s="61"/>
      <c r="AC153" s="61"/>
      <c r="AD153" s="61"/>
      <c r="AE153" s="34"/>
    </row>
    <row r="154" spans="1:31" ht="15.75" customHeight="1">
      <c r="A154" s="16"/>
      <c r="B154" s="41"/>
      <c r="C154" s="41"/>
      <c r="D154" s="41"/>
      <c r="E154" s="41"/>
      <c r="F154" s="16"/>
      <c r="G154" s="16"/>
      <c r="H154" s="16"/>
      <c r="I154" s="16"/>
      <c r="J154" s="16"/>
      <c r="K154" s="16"/>
      <c r="L154" s="16"/>
      <c r="M154" s="41"/>
      <c r="N154" s="41"/>
      <c r="O154" s="41"/>
      <c r="P154" s="41"/>
      <c r="Q154" s="41"/>
      <c r="R154" s="41"/>
      <c r="S154" s="41"/>
      <c r="T154" s="59"/>
      <c r="U154" s="34"/>
      <c r="V154" s="73"/>
      <c r="W154" s="74"/>
      <c r="X154" s="83"/>
      <c r="Y154" s="53"/>
      <c r="Z154" s="82"/>
      <c r="AA154" s="82"/>
      <c r="AB154" s="61"/>
      <c r="AC154" s="61"/>
      <c r="AD154" s="61"/>
      <c r="AE154" s="34"/>
    </row>
    <row r="155" spans="1:31" ht="15.75" customHeight="1">
      <c r="A155" s="16"/>
      <c r="B155" s="41"/>
      <c r="C155" s="41"/>
      <c r="D155" s="41"/>
      <c r="E155" s="41"/>
      <c r="F155" s="16"/>
      <c r="G155" s="16"/>
      <c r="H155" s="16"/>
      <c r="I155" s="16"/>
      <c r="J155" s="16"/>
      <c r="K155" s="16"/>
      <c r="L155" s="16"/>
      <c r="M155" s="41"/>
      <c r="N155" s="41"/>
      <c r="O155" s="41"/>
      <c r="P155" s="41"/>
      <c r="Q155" s="41"/>
      <c r="R155" s="41"/>
      <c r="S155" s="41"/>
      <c r="T155" s="75"/>
      <c r="U155" s="76"/>
      <c r="V155" s="77"/>
      <c r="W155" s="78"/>
      <c r="X155" s="84"/>
      <c r="Y155" s="79"/>
      <c r="Z155" s="82"/>
      <c r="AA155" s="82"/>
      <c r="AB155" s="61"/>
      <c r="AC155" s="61"/>
      <c r="AD155" s="61"/>
      <c r="AE155" s="34"/>
    </row>
    <row r="156" spans="1:31" ht="15.75" customHeight="1">
      <c r="A156" s="16"/>
      <c r="B156" s="41"/>
      <c r="C156" s="41"/>
      <c r="D156" s="41"/>
      <c r="E156" s="41"/>
      <c r="F156" s="16"/>
      <c r="G156" s="16"/>
      <c r="H156" s="16"/>
      <c r="I156" s="16"/>
      <c r="J156" s="16"/>
      <c r="K156" s="16"/>
      <c r="L156" s="16"/>
      <c r="M156" s="41"/>
      <c r="N156" s="41"/>
      <c r="O156" s="41"/>
      <c r="P156" s="41"/>
      <c r="Q156" s="41"/>
      <c r="R156" s="41"/>
      <c r="S156" s="41"/>
      <c r="T156" s="59"/>
      <c r="U156" s="34"/>
      <c r="V156" s="73"/>
      <c r="W156" s="74"/>
      <c r="X156" s="83"/>
      <c r="Y156" s="53"/>
      <c r="Z156" s="82"/>
      <c r="AA156" s="82"/>
      <c r="AB156" s="61"/>
      <c r="AC156" s="61"/>
      <c r="AD156" s="61"/>
      <c r="AE156" s="34"/>
    </row>
    <row r="157" spans="1:31" ht="15.75" customHeight="1">
      <c r="A157" s="16"/>
      <c r="B157" s="41"/>
      <c r="C157" s="41"/>
      <c r="D157" s="41"/>
      <c r="E157" s="41"/>
      <c r="F157" s="16"/>
      <c r="G157" s="16"/>
      <c r="H157" s="16"/>
      <c r="I157" s="16"/>
      <c r="J157" s="16"/>
      <c r="K157" s="16"/>
      <c r="L157" s="16"/>
      <c r="M157" s="41"/>
      <c r="N157" s="41"/>
      <c r="O157" s="41"/>
      <c r="P157" s="41"/>
      <c r="Q157" s="41"/>
      <c r="R157" s="41"/>
      <c r="S157" s="41"/>
      <c r="T157" s="59"/>
      <c r="U157" s="34"/>
      <c r="V157" s="73"/>
      <c r="W157" s="74"/>
      <c r="X157" s="83"/>
      <c r="Y157" s="53"/>
      <c r="Z157" s="82"/>
      <c r="AA157" s="82"/>
      <c r="AB157" s="61"/>
      <c r="AC157" s="61"/>
      <c r="AD157" s="61"/>
      <c r="AE157" s="34"/>
    </row>
    <row r="158" spans="1:31" ht="15.75" customHeight="1">
      <c r="A158" s="16"/>
      <c r="B158" s="41"/>
      <c r="C158" s="41"/>
      <c r="D158" s="41"/>
      <c r="E158" s="41"/>
      <c r="F158" s="16"/>
      <c r="G158" s="16"/>
      <c r="H158" s="16"/>
      <c r="I158" s="16"/>
      <c r="J158" s="16"/>
      <c r="K158" s="16"/>
      <c r="L158" s="16"/>
      <c r="M158" s="41"/>
      <c r="N158" s="41"/>
      <c r="O158" s="41"/>
      <c r="P158" s="41"/>
      <c r="Q158" s="41"/>
      <c r="R158" s="41"/>
      <c r="S158" s="41"/>
      <c r="T158" s="59"/>
      <c r="U158" s="34"/>
      <c r="V158" s="73"/>
      <c r="W158" s="74"/>
      <c r="X158" s="83"/>
      <c r="Y158" s="53"/>
      <c r="Z158" s="82"/>
      <c r="AA158" s="82"/>
      <c r="AB158" s="61"/>
      <c r="AC158" s="61"/>
      <c r="AD158" s="61"/>
      <c r="AE158" s="34"/>
    </row>
    <row r="159" spans="1:31" ht="15.75" customHeight="1">
      <c r="A159" s="16"/>
      <c r="B159" s="41"/>
      <c r="C159" s="41"/>
      <c r="D159" s="41"/>
      <c r="E159" s="41"/>
      <c r="F159" s="16"/>
      <c r="G159" s="16"/>
      <c r="H159" s="16"/>
      <c r="I159" s="16"/>
      <c r="J159" s="16"/>
      <c r="K159" s="16"/>
      <c r="L159" s="16"/>
      <c r="M159" s="41"/>
      <c r="N159" s="41"/>
      <c r="O159" s="41"/>
      <c r="P159" s="41"/>
      <c r="Q159" s="41"/>
      <c r="R159" s="41"/>
      <c r="S159" s="41"/>
      <c r="T159" s="59"/>
      <c r="U159" s="34"/>
      <c r="V159" s="73"/>
      <c r="W159" s="74"/>
      <c r="X159" s="83"/>
      <c r="Y159" s="53"/>
      <c r="Z159" s="82"/>
      <c r="AA159" s="82"/>
      <c r="AB159" s="61"/>
      <c r="AC159" s="61"/>
      <c r="AD159" s="61"/>
      <c r="AE159" s="34"/>
    </row>
    <row r="160" spans="1:31" ht="15.75" customHeight="1">
      <c r="A160" s="16"/>
      <c r="B160" s="41"/>
      <c r="C160" s="41"/>
      <c r="D160" s="41"/>
      <c r="E160" s="41"/>
      <c r="F160" s="16"/>
      <c r="G160" s="16"/>
      <c r="H160" s="16"/>
      <c r="I160" s="16"/>
      <c r="J160" s="16"/>
      <c r="K160" s="16"/>
      <c r="L160" s="16"/>
      <c r="M160" s="41"/>
      <c r="N160" s="41"/>
      <c r="O160" s="41"/>
      <c r="P160" s="41"/>
      <c r="Q160" s="41"/>
      <c r="R160" s="41"/>
      <c r="S160" s="41"/>
      <c r="T160" s="75"/>
      <c r="U160" s="76"/>
      <c r="V160" s="77"/>
      <c r="W160" s="78"/>
      <c r="X160" s="79"/>
      <c r="Y160" s="53"/>
      <c r="Z160" s="82"/>
      <c r="AA160" s="82"/>
      <c r="AB160" s="61"/>
      <c r="AC160" s="61"/>
      <c r="AD160" s="61"/>
      <c r="AE160" s="34"/>
    </row>
    <row r="161" spans="1:31" ht="15.75" customHeight="1">
      <c r="A161" s="16"/>
      <c r="B161" s="41"/>
      <c r="C161" s="41"/>
      <c r="D161" s="41"/>
      <c r="E161" s="41"/>
      <c r="F161" s="16"/>
      <c r="G161" s="16"/>
      <c r="H161" s="16"/>
      <c r="I161" s="16"/>
      <c r="J161" s="16"/>
      <c r="K161" s="16"/>
      <c r="L161" s="16"/>
      <c r="M161" s="41"/>
      <c r="N161" s="41"/>
      <c r="O161" s="41"/>
      <c r="P161" s="41"/>
      <c r="Q161" s="41"/>
      <c r="R161" s="41"/>
      <c r="S161" s="41"/>
      <c r="T161" s="59"/>
      <c r="U161" s="73"/>
      <c r="V161" s="34"/>
      <c r="W161" s="74"/>
      <c r="X161" s="83"/>
      <c r="Y161" s="53"/>
      <c r="Z161" s="82"/>
      <c r="AA161" s="82"/>
      <c r="AB161" s="61"/>
      <c r="AC161" s="61"/>
      <c r="AD161" s="61"/>
      <c r="AE161" s="34"/>
    </row>
    <row r="162" spans="1:31" ht="15.75" customHeight="1">
      <c r="A162" s="16"/>
      <c r="B162" s="41"/>
      <c r="C162" s="41"/>
      <c r="D162" s="41"/>
      <c r="E162" s="41"/>
      <c r="F162" s="16"/>
      <c r="G162" s="16"/>
      <c r="H162" s="16"/>
      <c r="I162" s="16"/>
      <c r="J162" s="16"/>
      <c r="K162" s="16"/>
      <c r="L162" s="16"/>
      <c r="M162" s="41"/>
      <c r="N162" s="41"/>
      <c r="O162" s="41"/>
      <c r="P162" s="41"/>
      <c r="Q162" s="41"/>
      <c r="R162" s="41"/>
      <c r="S162" s="41"/>
      <c r="T162" s="59"/>
      <c r="U162" s="73"/>
      <c r="V162" s="34"/>
      <c r="W162" s="74"/>
      <c r="X162" s="83"/>
      <c r="Y162" s="53"/>
      <c r="Z162" s="82"/>
      <c r="AA162" s="82"/>
      <c r="AB162" s="61"/>
      <c r="AC162" s="61"/>
      <c r="AD162" s="61"/>
      <c r="AE162" s="34"/>
    </row>
    <row r="163" spans="1:31" ht="15.75" customHeight="1">
      <c r="A163" s="16"/>
      <c r="B163" s="41"/>
      <c r="C163" s="41"/>
      <c r="D163" s="41"/>
      <c r="E163" s="41"/>
      <c r="F163" s="16"/>
      <c r="G163" s="16"/>
      <c r="H163" s="16"/>
      <c r="I163" s="16"/>
      <c r="J163" s="16"/>
      <c r="K163" s="16"/>
      <c r="L163" s="16"/>
      <c r="M163" s="41"/>
      <c r="N163" s="41"/>
      <c r="O163" s="41"/>
      <c r="P163" s="41"/>
      <c r="Q163" s="41"/>
      <c r="R163" s="41"/>
      <c r="S163" s="41"/>
      <c r="T163" s="59"/>
      <c r="U163" s="73"/>
      <c r="V163" s="34"/>
      <c r="W163" s="74"/>
      <c r="X163" s="83"/>
      <c r="Y163" s="53"/>
      <c r="Z163" s="82"/>
      <c r="AA163" s="82"/>
      <c r="AB163" s="61"/>
      <c r="AC163" s="61"/>
      <c r="AD163" s="61"/>
      <c r="AE163" s="34"/>
    </row>
    <row r="164" spans="1:31" ht="15.75" customHeight="1">
      <c r="A164" s="16"/>
      <c r="B164" s="41"/>
      <c r="C164" s="41"/>
      <c r="D164" s="41"/>
      <c r="E164" s="41"/>
      <c r="F164" s="16"/>
      <c r="G164" s="16"/>
      <c r="H164" s="16"/>
      <c r="I164" s="16"/>
      <c r="J164" s="16"/>
      <c r="K164" s="16"/>
      <c r="L164" s="16"/>
      <c r="M164" s="41"/>
      <c r="N164" s="41"/>
      <c r="O164" s="41"/>
      <c r="P164" s="41"/>
      <c r="Q164" s="41"/>
      <c r="R164" s="41"/>
      <c r="S164" s="41"/>
      <c r="T164" s="59"/>
      <c r="U164" s="73"/>
      <c r="V164" s="34"/>
      <c r="W164" s="74"/>
      <c r="X164" s="83"/>
      <c r="Y164" s="53"/>
      <c r="Z164" s="82"/>
      <c r="AA164" s="82"/>
      <c r="AB164" s="61"/>
      <c r="AC164" s="61"/>
      <c r="AD164" s="61"/>
      <c r="AE164" s="34"/>
    </row>
    <row r="165" spans="1:31" ht="15.75" customHeight="1">
      <c r="A165" s="16"/>
      <c r="B165" s="41"/>
      <c r="C165" s="41"/>
      <c r="D165" s="41"/>
      <c r="E165" s="41"/>
      <c r="F165" s="16"/>
      <c r="G165" s="16"/>
      <c r="H165" s="16"/>
      <c r="I165" s="16"/>
      <c r="J165" s="16"/>
      <c r="K165" s="16"/>
      <c r="L165" s="16"/>
      <c r="M165" s="41"/>
      <c r="N165" s="41"/>
      <c r="O165" s="41"/>
      <c r="P165" s="41"/>
      <c r="Q165" s="41"/>
      <c r="R165" s="41"/>
      <c r="S165" s="41"/>
      <c r="T165" s="75"/>
      <c r="U165" s="77"/>
      <c r="V165" s="76"/>
      <c r="W165" s="78"/>
      <c r="X165" s="84"/>
      <c r="Y165" s="53"/>
      <c r="Z165" s="82"/>
      <c r="AA165" s="82"/>
      <c r="AB165" s="67"/>
      <c r="AC165" s="67"/>
      <c r="AD165" s="67"/>
      <c r="AE165" s="34"/>
    </row>
    <row r="166" spans="1:31" ht="15.75" customHeight="1">
      <c r="A166" s="16"/>
      <c r="B166" s="41"/>
      <c r="C166" s="41"/>
      <c r="D166" s="41"/>
      <c r="E166" s="41"/>
      <c r="F166" s="16"/>
      <c r="G166" s="16"/>
      <c r="H166" s="16"/>
      <c r="I166" s="16"/>
      <c r="J166" s="16"/>
      <c r="K166" s="16"/>
      <c r="L166" s="16"/>
      <c r="M166" s="41"/>
      <c r="N166" s="41"/>
      <c r="O166" s="41"/>
      <c r="P166" s="41"/>
      <c r="Q166" s="41"/>
      <c r="R166" s="41"/>
      <c r="S166" s="41"/>
      <c r="T166" s="59"/>
      <c r="U166" s="73"/>
      <c r="V166" s="34"/>
      <c r="W166" s="74"/>
      <c r="X166" s="83"/>
      <c r="Y166" s="53"/>
      <c r="Z166" s="82"/>
      <c r="AA166" s="82"/>
      <c r="AB166" s="61" t="str">
        <f>Acciones_aportes!C388</f>
        <v>Espacios físicos, infraestructura y equipamiento</v>
      </c>
      <c r="AC166" s="62" t="str">
        <f>Acciones_aportes!B389</f>
        <v>Académico</v>
      </c>
      <c r="AD166" s="24" t="str">
        <f ca="1">IFERROR(__xludf.DUMMYFUNCTION("FILTER(X$2:X$509,W$2:W$509=AB166,V$2:V$509=AC166)"),"1.3.2. Desarrollar acciones que faciliten la gestión planificada, eficiente, eficaz y articulada de los fondos institucionales destinados a la adquisición, renovación, mantenimiento y uso de equipo científico, tecnológico y especializado")</f>
        <v>1.3.2. Desarrollar acciones que faciliten la gestión planificada, eficiente, eficaz y articulada de los fondos institucionales destinados a la adquisición, renovación, mantenimiento y uso de equipo científico, tecnológico y especializado</v>
      </c>
      <c r="AE166" s="27"/>
    </row>
    <row r="167" spans="1:31" ht="15.75" customHeight="1">
      <c r="A167" s="16"/>
      <c r="B167" s="41"/>
      <c r="C167" s="41"/>
      <c r="D167" s="41"/>
      <c r="E167" s="41"/>
      <c r="F167" s="16"/>
      <c r="G167" s="16"/>
      <c r="H167" s="16"/>
      <c r="I167" s="16"/>
      <c r="J167" s="16"/>
      <c r="K167" s="16"/>
      <c r="L167" s="16"/>
      <c r="M167" s="41"/>
      <c r="N167" s="41"/>
      <c r="O167" s="41"/>
      <c r="P167" s="41"/>
      <c r="Q167" s="41"/>
      <c r="R167" s="41"/>
      <c r="S167" s="41"/>
      <c r="T167" s="59"/>
      <c r="U167" s="73"/>
      <c r="V167" s="34"/>
      <c r="W167" s="74"/>
      <c r="X167" s="83"/>
      <c r="Y167" s="53"/>
      <c r="Z167" s="82"/>
      <c r="AA167" s="82"/>
      <c r="AB167" s="61"/>
      <c r="AC167" s="61"/>
      <c r="AD167" s="61" t="str">
        <f ca="1">IFERROR(__xludf.DUMMYFUNCTION("""COMPUTED_VALUE"""),"1.3.3. Promover acciones encaminadas al uso compartido intra e interinstitucional de la infraestructura y recursos universitarios públicos")</f>
        <v>1.3.3. Promover acciones encaminadas al uso compartido intra e interinstitucional de la infraestructura y recursos universitarios públicos</v>
      </c>
      <c r="AE167" s="34"/>
    </row>
    <row r="168" spans="1:31" ht="15.75" customHeight="1">
      <c r="A168" s="16"/>
      <c r="B168" s="41"/>
      <c r="C168" s="41"/>
      <c r="D168" s="41"/>
      <c r="E168" s="41"/>
      <c r="F168" s="16"/>
      <c r="G168" s="16"/>
      <c r="H168" s="16"/>
      <c r="I168" s="16"/>
      <c r="J168" s="16"/>
      <c r="K168" s="16"/>
      <c r="L168" s="16"/>
      <c r="M168" s="41"/>
      <c r="N168" s="41"/>
      <c r="O168" s="41"/>
      <c r="P168" s="41"/>
      <c r="Q168" s="41"/>
      <c r="R168" s="41"/>
      <c r="S168" s="41"/>
      <c r="T168" s="59"/>
      <c r="U168" s="73"/>
      <c r="V168" s="34"/>
      <c r="W168" s="74"/>
      <c r="X168" s="83"/>
      <c r="Y168" s="53"/>
      <c r="Z168" s="82"/>
      <c r="AA168" s="82"/>
      <c r="AB168" s="24" t="str">
        <f ca="1">IFERROR(__xludf.DUMMYFUNCTION("UNIQUE(FILTER(V$2:V$509,W$2:W$509=AB166))"),"Administrativo ")</f>
        <v xml:space="preserve">Administrativo </v>
      </c>
      <c r="AC168" s="61"/>
      <c r="AD168" s="61"/>
      <c r="AE168" s="34"/>
    </row>
    <row r="169" spans="1:31" ht="15.75" customHeight="1">
      <c r="A169" s="16"/>
      <c r="B169" s="41"/>
      <c r="C169" s="41"/>
      <c r="D169" s="41"/>
      <c r="E169" s="41"/>
      <c r="F169" s="16"/>
      <c r="G169" s="16"/>
      <c r="H169" s="16"/>
      <c r="I169" s="16"/>
      <c r="J169" s="16"/>
      <c r="K169" s="16"/>
      <c r="L169" s="16"/>
      <c r="M169" s="41"/>
      <c r="N169" s="41"/>
      <c r="O169" s="41"/>
      <c r="P169" s="41"/>
      <c r="Q169" s="41"/>
      <c r="R169" s="41"/>
      <c r="S169" s="41"/>
      <c r="T169" s="59"/>
      <c r="U169" s="73"/>
      <c r="V169" s="34"/>
      <c r="W169" s="74"/>
      <c r="X169" s="83"/>
      <c r="Y169" s="53"/>
      <c r="Z169" s="82"/>
      <c r="AA169" s="82"/>
      <c r="AB169" s="62" t="str">
        <f ca="1">IFERROR(__xludf.DUMMYFUNCTION("""COMPUTED_VALUE"""),"Académico")</f>
        <v>Académico</v>
      </c>
      <c r="AC169" s="61"/>
      <c r="AD169" s="61"/>
      <c r="AE169" s="34"/>
    </row>
    <row r="170" spans="1:31" ht="15.75" customHeight="1">
      <c r="A170" s="16"/>
      <c r="B170" s="41"/>
      <c r="C170" s="41"/>
      <c r="D170" s="41"/>
      <c r="E170" s="41"/>
      <c r="F170" s="16"/>
      <c r="G170" s="16"/>
      <c r="H170" s="16"/>
      <c r="I170" s="16"/>
      <c r="J170" s="16"/>
      <c r="K170" s="16"/>
      <c r="L170" s="16"/>
      <c r="M170" s="41"/>
      <c r="N170" s="41"/>
      <c r="O170" s="41"/>
      <c r="P170" s="41"/>
      <c r="Q170" s="41"/>
      <c r="R170" s="41"/>
      <c r="S170" s="41"/>
      <c r="T170" s="75"/>
      <c r="U170" s="77"/>
      <c r="V170" s="76"/>
      <c r="W170" s="78"/>
      <c r="X170" s="84"/>
      <c r="Y170" s="79"/>
      <c r="Z170" s="82"/>
      <c r="AA170" s="82"/>
      <c r="AB170" s="61" t="str">
        <f ca="1">IFERROR(__xludf.DUMMYFUNCTION("""COMPUTED_VALUE"""),"Vida Universitaria")</f>
        <v>Vida Universitaria</v>
      </c>
      <c r="AC170" s="61"/>
      <c r="AD170" s="61"/>
      <c r="AE170" s="34"/>
    </row>
    <row r="171" spans="1:31" ht="15.75" customHeight="1">
      <c r="A171" s="16"/>
      <c r="B171" s="41"/>
      <c r="C171" s="41"/>
      <c r="D171" s="41"/>
      <c r="E171" s="41"/>
      <c r="F171" s="16"/>
      <c r="G171" s="16"/>
      <c r="H171" s="16"/>
      <c r="I171" s="16"/>
      <c r="J171" s="16"/>
      <c r="K171" s="16"/>
      <c r="L171" s="16"/>
      <c r="M171" s="41"/>
      <c r="N171" s="41"/>
      <c r="O171" s="41"/>
      <c r="P171" s="41"/>
      <c r="Q171" s="41"/>
      <c r="R171" s="41"/>
      <c r="S171" s="41"/>
      <c r="T171" s="59"/>
      <c r="U171" s="73"/>
      <c r="V171" s="34"/>
      <c r="W171" s="74"/>
      <c r="X171" s="83"/>
      <c r="Y171" s="53"/>
      <c r="Z171" s="82"/>
      <c r="AA171" s="82"/>
      <c r="AB171" s="61"/>
      <c r="AC171" s="61"/>
      <c r="AD171" s="61"/>
      <c r="AE171" s="34"/>
    </row>
    <row r="172" spans="1:31" ht="15.75" customHeight="1">
      <c r="A172" s="16"/>
      <c r="B172" s="41"/>
      <c r="C172" s="41"/>
      <c r="D172" s="41"/>
      <c r="E172" s="41"/>
      <c r="F172" s="16"/>
      <c r="G172" s="16"/>
      <c r="H172" s="16"/>
      <c r="I172" s="16"/>
      <c r="J172" s="16"/>
      <c r="K172" s="16"/>
      <c r="L172" s="16"/>
      <c r="M172" s="41"/>
      <c r="N172" s="41"/>
      <c r="O172" s="41"/>
      <c r="P172" s="41"/>
      <c r="Q172" s="41"/>
      <c r="R172" s="41"/>
      <c r="S172" s="41"/>
      <c r="T172" s="59"/>
      <c r="U172" s="73"/>
      <c r="V172" s="34"/>
      <c r="W172" s="74"/>
      <c r="X172" s="83"/>
      <c r="Y172" s="53"/>
      <c r="Z172" s="82"/>
      <c r="AA172" s="82"/>
      <c r="AB172" s="61"/>
      <c r="AC172" s="61"/>
      <c r="AD172" s="61"/>
      <c r="AE172" s="34"/>
    </row>
    <row r="173" spans="1:31" ht="15.75" customHeight="1">
      <c r="A173" s="16"/>
      <c r="B173" s="41"/>
      <c r="C173" s="41"/>
      <c r="D173" s="41"/>
      <c r="E173" s="41"/>
      <c r="F173" s="16"/>
      <c r="G173" s="16"/>
      <c r="H173" s="16"/>
      <c r="I173" s="16"/>
      <c r="J173" s="16"/>
      <c r="K173" s="16"/>
      <c r="L173" s="16"/>
      <c r="M173" s="41"/>
      <c r="N173" s="41"/>
      <c r="O173" s="41"/>
      <c r="P173" s="41"/>
      <c r="Q173" s="41"/>
      <c r="R173" s="41"/>
      <c r="S173" s="41"/>
      <c r="T173" s="59"/>
      <c r="U173" s="73"/>
      <c r="V173" s="34"/>
      <c r="W173" s="74"/>
      <c r="X173" s="83"/>
      <c r="Y173" s="53"/>
      <c r="Z173" s="82"/>
      <c r="AA173" s="82"/>
      <c r="AB173" s="61"/>
      <c r="AC173" s="61"/>
      <c r="AD173" s="61"/>
      <c r="AE173" s="34"/>
    </row>
    <row r="174" spans="1:31" ht="15.75" customHeight="1">
      <c r="A174" s="16"/>
      <c r="B174" s="41"/>
      <c r="C174" s="41"/>
      <c r="D174" s="41"/>
      <c r="E174" s="41"/>
      <c r="F174" s="16"/>
      <c r="G174" s="16"/>
      <c r="H174" s="16"/>
      <c r="I174" s="16"/>
      <c r="J174" s="16"/>
      <c r="K174" s="16"/>
      <c r="L174" s="16"/>
      <c r="M174" s="41"/>
      <c r="N174" s="41"/>
      <c r="O174" s="41"/>
      <c r="P174" s="41"/>
      <c r="Q174" s="41"/>
      <c r="R174" s="41"/>
      <c r="S174" s="41"/>
      <c r="T174" s="59"/>
      <c r="U174" s="73"/>
      <c r="V174" s="34"/>
      <c r="W174" s="74"/>
      <c r="X174" s="83"/>
      <c r="Y174" s="53"/>
      <c r="Z174" s="82"/>
      <c r="AA174" s="82"/>
      <c r="AB174" s="61"/>
      <c r="AC174" s="61"/>
      <c r="AD174" s="61"/>
      <c r="AE174" s="34"/>
    </row>
    <row r="175" spans="1:31" ht="15.75" customHeight="1">
      <c r="A175" s="16"/>
      <c r="B175" s="41"/>
      <c r="C175" s="41"/>
      <c r="D175" s="41"/>
      <c r="E175" s="41"/>
      <c r="F175" s="16"/>
      <c r="G175" s="16"/>
      <c r="H175" s="16"/>
      <c r="I175" s="16"/>
      <c r="J175" s="16"/>
      <c r="K175" s="16"/>
      <c r="L175" s="16"/>
      <c r="M175" s="41"/>
      <c r="N175" s="41"/>
      <c r="O175" s="41"/>
      <c r="P175" s="41"/>
      <c r="Q175" s="41"/>
      <c r="R175" s="41"/>
      <c r="S175" s="41"/>
      <c r="T175" s="75"/>
      <c r="U175" s="77"/>
      <c r="V175" s="76"/>
      <c r="W175" s="78"/>
      <c r="X175" s="84"/>
      <c r="Y175" s="79"/>
      <c r="Z175" s="82"/>
      <c r="AA175" s="82"/>
      <c r="AB175" s="61"/>
      <c r="AC175" s="61"/>
      <c r="AD175" s="61"/>
      <c r="AE175" s="34"/>
    </row>
    <row r="176" spans="1:31" ht="15.75" customHeight="1">
      <c r="A176" s="16"/>
      <c r="B176" s="41"/>
      <c r="C176" s="41"/>
      <c r="D176" s="41"/>
      <c r="E176" s="41"/>
      <c r="F176" s="16"/>
      <c r="G176" s="16"/>
      <c r="H176" s="16"/>
      <c r="I176" s="16"/>
      <c r="J176" s="16"/>
      <c r="K176" s="16"/>
      <c r="L176" s="16"/>
      <c r="M176" s="41"/>
      <c r="N176" s="41"/>
      <c r="O176" s="41"/>
      <c r="P176" s="41"/>
      <c r="Q176" s="41"/>
      <c r="R176" s="41"/>
      <c r="S176" s="41"/>
      <c r="T176" s="59"/>
      <c r="U176" s="73"/>
      <c r="V176" s="34"/>
      <c r="W176" s="74"/>
      <c r="X176" s="83"/>
      <c r="Y176" s="53"/>
      <c r="Z176" s="82"/>
      <c r="AA176" s="82"/>
      <c r="AB176" s="61"/>
      <c r="AC176" s="61"/>
      <c r="AD176" s="61"/>
      <c r="AE176" s="34"/>
    </row>
    <row r="177" spans="1:31" ht="15.75" customHeight="1">
      <c r="A177" s="16"/>
      <c r="B177" s="41"/>
      <c r="C177" s="41"/>
      <c r="D177" s="41"/>
      <c r="E177" s="41"/>
      <c r="F177" s="16"/>
      <c r="G177" s="16"/>
      <c r="H177" s="16"/>
      <c r="I177" s="16"/>
      <c r="J177" s="16"/>
      <c r="K177" s="16"/>
      <c r="L177" s="16"/>
      <c r="M177" s="41"/>
      <c r="N177" s="41"/>
      <c r="O177" s="41"/>
      <c r="P177" s="41"/>
      <c r="Q177" s="41"/>
      <c r="R177" s="41"/>
      <c r="S177" s="41"/>
      <c r="T177" s="59"/>
      <c r="U177" s="73"/>
      <c r="V177" s="34"/>
      <c r="W177" s="74"/>
      <c r="X177" s="83"/>
      <c r="Y177" s="53"/>
      <c r="Z177" s="82"/>
      <c r="AA177" s="82"/>
      <c r="AB177" s="61"/>
      <c r="AC177" s="61"/>
      <c r="AD177" s="61"/>
      <c r="AE177" s="34"/>
    </row>
    <row r="178" spans="1:31" ht="15.75" customHeight="1">
      <c r="A178" s="16"/>
      <c r="B178" s="41"/>
      <c r="C178" s="41"/>
      <c r="D178" s="41"/>
      <c r="E178" s="41"/>
      <c r="F178" s="16"/>
      <c r="G178" s="16"/>
      <c r="H178" s="16"/>
      <c r="I178" s="16"/>
      <c r="J178" s="16"/>
      <c r="K178" s="16"/>
      <c r="L178" s="16"/>
      <c r="M178" s="41"/>
      <c r="N178" s="41"/>
      <c r="O178" s="41"/>
      <c r="P178" s="41"/>
      <c r="Q178" s="41"/>
      <c r="R178" s="41"/>
      <c r="S178" s="41"/>
      <c r="T178" s="59"/>
      <c r="U178" s="73"/>
      <c r="V178" s="34"/>
      <c r="W178" s="74"/>
      <c r="X178" s="83"/>
      <c r="Y178" s="53"/>
      <c r="Z178" s="82"/>
      <c r="AA178" s="82"/>
      <c r="AB178" s="61"/>
      <c r="AC178" s="61"/>
      <c r="AD178" s="61"/>
      <c r="AE178" s="34"/>
    </row>
    <row r="179" spans="1:31" ht="15.75" customHeight="1">
      <c r="A179" s="16"/>
      <c r="B179" s="41"/>
      <c r="C179" s="41"/>
      <c r="D179" s="41"/>
      <c r="E179" s="41"/>
      <c r="F179" s="16"/>
      <c r="G179" s="16"/>
      <c r="H179" s="16"/>
      <c r="I179" s="16"/>
      <c r="J179" s="16"/>
      <c r="K179" s="16"/>
      <c r="L179" s="16"/>
      <c r="M179" s="41"/>
      <c r="N179" s="41"/>
      <c r="O179" s="41"/>
      <c r="P179" s="41"/>
      <c r="Q179" s="41"/>
      <c r="R179" s="41"/>
      <c r="S179" s="41"/>
      <c r="T179" s="59"/>
      <c r="U179" s="73"/>
      <c r="V179" s="34"/>
      <c r="W179" s="74"/>
      <c r="X179" s="83"/>
      <c r="Y179" s="53"/>
      <c r="Z179" s="82"/>
      <c r="AA179" s="82"/>
      <c r="AB179" s="61"/>
      <c r="AC179" s="61"/>
      <c r="AD179" s="61"/>
      <c r="AE179" s="34"/>
    </row>
    <row r="180" spans="1:31" ht="15.75" customHeight="1">
      <c r="A180" s="16"/>
      <c r="B180" s="41"/>
      <c r="C180" s="41"/>
      <c r="D180" s="41"/>
      <c r="E180" s="41"/>
      <c r="F180" s="16"/>
      <c r="G180" s="16"/>
      <c r="H180" s="16"/>
      <c r="I180" s="16"/>
      <c r="J180" s="16"/>
      <c r="K180" s="16"/>
      <c r="L180" s="16"/>
      <c r="M180" s="41"/>
      <c r="N180" s="41"/>
      <c r="O180" s="41"/>
      <c r="P180" s="41"/>
      <c r="Q180" s="41"/>
      <c r="R180" s="41"/>
      <c r="S180" s="41"/>
      <c r="T180" s="75"/>
      <c r="U180" s="77"/>
      <c r="V180" s="76"/>
      <c r="W180" s="78"/>
      <c r="X180" s="84"/>
      <c r="Y180" s="79"/>
      <c r="Z180" s="82"/>
      <c r="AA180" s="82"/>
      <c r="AB180" s="61"/>
      <c r="AC180" s="61"/>
      <c r="AD180" s="61"/>
      <c r="AE180" s="34"/>
    </row>
    <row r="181" spans="1:31" ht="15.75" customHeight="1">
      <c r="A181" s="16"/>
      <c r="B181" s="41"/>
      <c r="C181" s="41"/>
      <c r="D181" s="41"/>
      <c r="E181" s="41"/>
      <c r="F181" s="16"/>
      <c r="G181" s="16"/>
      <c r="H181" s="16"/>
      <c r="I181" s="16"/>
      <c r="J181" s="16"/>
      <c r="K181" s="16"/>
      <c r="L181" s="16"/>
      <c r="M181" s="41"/>
      <c r="N181" s="41"/>
      <c r="O181" s="41"/>
      <c r="P181" s="41"/>
      <c r="Q181" s="41"/>
      <c r="R181" s="41"/>
      <c r="S181" s="41"/>
      <c r="T181" s="59"/>
      <c r="U181" s="73"/>
      <c r="V181" s="34"/>
      <c r="W181" s="74"/>
      <c r="X181" s="83"/>
      <c r="Y181" s="53"/>
      <c r="Z181" s="82"/>
      <c r="AA181" s="82"/>
      <c r="AB181" s="61"/>
      <c r="AC181" s="61"/>
      <c r="AD181" s="61"/>
      <c r="AE181" s="34"/>
    </row>
    <row r="182" spans="1:31" ht="15.75" customHeight="1">
      <c r="A182" s="16"/>
      <c r="B182" s="41"/>
      <c r="C182" s="41"/>
      <c r="D182" s="41"/>
      <c r="E182" s="41"/>
      <c r="F182" s="16"/>
      <c r="G182" s="16"/>
      <c r="H182" s="16"/>
      <c r="I182" s="16"/>
      <c r="J182" s="16"/>
      <c r="K182" s="16"/>
      <c r="L182" s="16"/>
      <c r="M182" s="41"/>
      <c r="N182" s="41"/>
      <c r="O182" s="41"/>
      <c r="P182" s="41"/>
      <c r="Q182" s="41"/>
      <c r="R182" s="41"/>
      <c r="S182" s="41"/>
      <c r="T182" s="59"/>
      <c r="U182" s="73"/>
      <c r="V182" s="34"/>
      <c r="W182" s="74"/>
      <c r="X182" s="83"/>
      <c r="Y182" s="53"/>
      <c r="Z182" s="82"/>
      <c r="AA182" s="82"/>
      <c r="AB182" s="61"/>
      <c r="AC182" s="61"/>
      <c r="AD182" s="61"/>
      <c r="AE182" s="34"/>
    </row>
    <row r="183" spans="1:31" ht="15.75" customHeight="1">
      <c r="A183" s="16"/>
      <c r="B183" s="41"/>
      <c r="C183" s="41"/>
      <c r="D183" s="41"/>
      <c r="E183" s="41"/>
      <c r="F183" s="16"/>
      <c r="G183" s="16"/>
      <c r="H183" s="16"/>
      <c r="I183" s="16"/>
      <c r="J183" s="16"/>
      <c r="K183" s="16"/>
      <c r="L183" s="16"/>
      <c r="M183" s="41"/>
      <c r="N183" s="41"/>
      <c r="O183" s="41"/>
      <c r="P183" s="41"/>
      <c r="Q183" s="41"/>
      <c r="R183" s="41"/>
      <c r="S183" s="41"/>
      <c r="T183" s="59"/>
      <c r="U183" s="73"/>
      <c r="V183" s="34"/>
      <c r="W183" s="74"/>
      <c r="X183" s="83"/>
      <c r="Y183" s="53"/>
      <c r="Z183" s="82"/>
      <c r="AA183" s="82"/>
      <c r="AB183" s="67"/>
      <c r="AC183" s="67"/>
      <c r="AD183" s="67"/>
      <c r="AE183" s="34"/>
    </row>
    <row r="184" spans="1:31" ht="15.75" customHeight="1">
      <c r="A184" s="16"/>
      <c r="B184" s="41"/>
      <c r="C184" s="41"/>
      <c r="D184" s="41"/>
      <c r="E184" s="41"/>
      <c r="F184" s="16"/>
      <c r="G184" s="16"/>
      <c r="H184" s="16"/>
      <c r="I184" s="16"/>
      <c r="J184" s="16"/>
      <c r="K184" s="16"/>
      <c r="L184" s="16"/>
      <c r="M184" s="41"/>
      <c r="N184" s="41"/>
      <c r="O184" s="41"/>
      <c r="P184" s="41"/>
      <c r="Q184" s="41"/>
      <c r="R184" s="41"/>
      <c r="S184" s="41"/>
      <c r="T184" s="59"/>
      <c r="U184" s="73"/>
      <c r="V184" s="34"/>
      <c r="W184" s="74"/>
      <c r="X184" s="83"/>
      <c r="Y184" s="53"/>
      <c r="Z184" s="82"/>
      <c r="AA184" s="82"/>
      <c r="AB184" s="61" t="str">
        <f>Acciones_aportes!C431</f>
        <v>Espacios físicos, infraestructura y equipamiento</v>
      </c>
      <c r="AC184" s="62" t="str">
        <f>Acciones_aportes!B432</f>
        <v>Académico</v>
      </c>
      <c r="AD184" s="24" t="str">
        <f ca="1">IFERROR(__xludf.DUMMYFUNCTION("FILTER(X$2:X$509,W$2:W$509=AB184,V$2:V$509=AC184)"),"1.3.2. Desarrollar acciones que faciliten la gestión planificada, eficiente, eficaz y articulada de los fondos institucionales destinados a la adquisición, renovación, mantenimiento y uso de equipo científico, tecnológico y especializado")</f>
        <v>1.3.2. Desarrollar acciones que faciliten la gestión planificada, eficiente, eficaz y articulada de los fondos institucionales destinados a la adquisición, renovación, mantenimiento y uso de equipo científico, tecnológico y especializado</v>
      </c>
      <c r="AE184" s="27"/>
    </row>
    <row r="185" spans="1:31" ht="15.75" customHeight="1">
      <c r="A185" s="16"/>
      <c r="B185" s="41"/>
      <c r="C185" s="41"/>
      <c r="D185" s="41"/>
      <c r="E185" s="41"/>
      <c r="F185" s="16"/>
      <c r="G185" s="16"/>
      <c r="H185" s="16"/>
      <c r="I185" s="16"/>
      <c r="J185" s="16"/>
      <c r="K185" s="16"/>
      <c r="L185" s="16"/>
      <c r="M185" s="41"/>
      <c r="N185" s="41"/>
      <c r="O185" s="41"/>
      <c r="P185" s="41"/>
      <c r="Q185" s="41"/>
      <c r="R185" s="41"/>
      <c r="S185" s="41"/>
      <c r="T185" s="75"/>
      <c r="U185" s="77"/>
      <c r="V185" s="76"/>
      <c r="W185" s="78"/>
      <c r="X185" s="84"/>
      <c r="Y185" s="79"/>
      <c r="Z185" s="82"/>
      <c r="AA185" s="82"/>
      <c r="AB185" s="61"/>
      <c r="AC185" s="61"/>
      <c r="AD185" s="61" t="str">
        <f ca="1">IFERROR(__xludf.DUMMYFUNCTION("""COMPUTED_VALUE"""),"1.3.3. Promover acciones encaminadas al uso compartido intra e interinstitucional de la infraestructura y recursos universitarios públicos")</f>
        <v>1.3.3. Promover acciones encaminadas al uso compartido intra e interinstitucional de la infraestructura y recursos universitarios públicos</v>
      </c>
      <c r="AE185" s="34"/>
    </row>
    <row r="186" spans="1:31" ht="15.75" customHeight="1">
      <c r="A186" s="16"/>
      <c r="B186" s="41"/>
      <c r="C186" s="41"/>
      <c r="D186" s="41"/>
      <c r="E186" s="41"/>
      <c r="F186" s="16"/>
      <c r="G186" s="16"/>
      <c r="H186" s="16"/>
      <c r="I186" s="16"/>
      <c r="J186" s="16"/>
      <c r="K186" s="16"/>
      <c r="L186" s="16"/>
      <c r="M186" s="41"/>
      <c r="N186" s="41"/>
      <c r="O186" s="41"/>
      <c r="P186" s="41"/>
      <c r="Q186" s="41"/>
      <c r="R186" s="41"/>
      <c r="S186" s="41"/>
      <c r="T186" s="59"/>
      <c r="U186" s="73"/>
      <c r="V186" s="34"/>
      <c r="W186" s="74"/>
      <c r="X186" s="83"/>
      <c r="Y186" s="53"/>
      <c r="Z186" s="82"/>
      <c r="AA186" s="82"/>
      <c r="AB186" s="24" t="str">
        <f ca="1">IFERROR(__xludf.DUMMYFUNCTION("UNIQUE(FILTER(V$2:V$509,W$2:W$509=AB184))"),"Administrativo ")</f>
        <v xml:space="preserve">Administrativo </v>
      </c>
      <c r="AC186" s="61"/>
      <c r="AD186" s="61"/>
      <c r="AE186" s="34"/>
    </row>
    <row r="187" spans="1:31" ht="15.75" customHeight="1">
      <c r="A187" s="16"/>
      <c r="B187" s="41"/>
      <c r="C187" s="41"/>
      <c r="D187" s="41"/>
      <c r="E187" s="41"/>
      <c r="F187" s="16"/>
      <c r="G187" s="16"/>
      <c r="H187" s="16"/>
      <c r="I187" s="16"/>
      <c r="J187" s="16"/>
      <c r="K187" s="16"/>
      <c r="L187" s="16"/>
      <c r="M187" s="41"/>
      <c r="N187" s="41"/>
      <c r="O187" s="41"/>
      <c r="P187" s="41"/>
      <c r="Q187" s="41"/>
      <c r="R187" s="41"/>
      <c r="S187" s="41"/>
      <c r="T187" s="59"/>
      <c r="U187" s="73"/>
      <c r="V187" s="34"/>
      <c r="W187" s="74"/>
      <c r="X187" s="83"/>
      <c r="Y187" s="53"/>
      <c r="Z187" s="82"/>
      <c r="AA187" s="82"/>
      <c r="AB187" s="62" t="str">
        <f ca="1">IFERROR(__xludf.DUMMYFUNCTION("""COMPUTED_VALUE"""),"Académico")</f>
        <v>Académico</v>
      </c>
      <c r="AC187" s="61"/>
      <c r="AD187" s="61"/>
      <c r="AE187" s="34"/>
    </row>
    <row r="188" spans="1:31" ht="15.75" customHeight="1">
      <c r="A188" s="16"/>
      <c r="B188" s="41"/>
      <c r="C188" s="41"/>
      <c r="D188" s="41"/>
      <c r="E188" s="41"/>
      <c r="F188" s="16"/>
      <c r="G188" s="16"/>
      <c r="H188" s="16"/>
      <c r="I188" s="16"/>
      <c r="J188" s="16"/>
      <c r="K188" s="16"/>
      <c r="L188" s="16"/>
      <c r="M188" s="41"/>
      <c r="N188" s="41"/>
      <c r="O188" s="41"/>
      <c r="P188" s="41"/>
      <c r="Q188" s="41"/>
      <c r="R188" s="41"/>
      <c r="S188" s="41"/>
      <c r="T188" s="59"/>
      <c r="U188" s="73"/>
      <c r="V188" s="34"/>
      <c r="W188" s="74"/>
      <c r="X188" s="83"/>
      <c r="Y188" s="53"/>
      <c r="Z188" s="82"/>
      <c r="AA188" s="82"/>
      <c r="AB188" s="61" t="str">
        <f ca="1">IFERROR(__xludf.DUMMYFUNCTION("""COMPUTED_VALUE"""),"Vida Universitaria")</f>
        <v>Vida Universitaria</v>
      </c>
      <c r="AC188" s="61"/>
      <c r="AD188" s="61"/>
      <c r="AE188" s="34"/>
    </row>
    <row r="189" spans="1:31" ht="15.75" customHeight="1">
      <c r="A189" s="16"/>
      <c r="B189" s="41"/>
      <c r="C189" s="41"/>
      <c r="D189" s="41"/>
      <c r="E189" s="41"/>
      <c r="F189" s="16"/>
      <c r="G189" s="16"/>
      <c r="H189" s="16"/>
      <c r="I189" s="16"/>
      <c r="J189" s="16"/>
      <c r="K189" s="16"/>
      <c r="L189" s="16"/>
      <c r="M189" s="41"/>
      <c r="N189" s="41"/>
      <c r="O189" s="41"/>
      <c r="P189" s="41"/>
      <c r="Q189" s="41"/>
      <c r="R189" s="41"/>
      <c r="S189" s="41"/>
      <c r="T189" s="59"/>
      <c r="U189" s="73"/>
      <c r="V189" s="34"/>
      <c r="W189" s="74"/>
      <c r="X189" s="83"/>
      <c r="Y189" s="53"/>
      <c r="Z189" s="82"/>
      <c r="AA189" s="82"/>
      <c r="AB189" s="61"/>
      <c r="AC189" s="61"/>
      <c r="AD189" s="61"/>
      <c r="AE189" s="34"/>
    </row>
    <row r="190" spans="1:31" ht="15.75" customHeight="1">
      <c r="A190" s="16"/>
      <c r="B190" s="41"/>
      <c r="C190" s="41"/>
      <c r="D190" s="41"/>
      <c r="E190" s="41"/>
      <c r="F190" s="16"/>
      <c r="G190" s="16"/>
      <c r="H190" s="16"/>
      <c r="I190" s="16"/>
      <c r="J190" s="16"/>
      <c r="K190" s="16"/>
      <c r="L190" s="16"/>
      <c r="M190" s="41"/>
      <c r="N190" s="41"/>
      <c r="O190" s="41"/>
      <c r="P190" s="41"/>
      <c r="Q190" s="41"/>
      <c r="R190" s="41"/>
      <c r="S190" s="41"/>
      <c r="T190" s="75"/>
      <c r="U190" s="77"/>
      <c r="V190" s="76"/>
      <c r="W190" s="78"/>
      <c r="X190" s="84"/>
      <c r="Y190" s="79"/>
      <c r="Z190" s="82"/>
      <c r="AA190" s="82"/>
      <c r="AB190" s="61"/>
      <c r="AC190" s="61"/>
      <c r="AD190" s="61"/>
      <c r="AE190" s="34"/>
    </row>
    <row r="191" spans="1:31" ht="15.75" customHeight="1">
      <c r="A191" s="16"/>
      <c r="B191" s="41"/>
      <c r="C191" s="41"/>
      <c r="D191" s="41"/>
      <c r="E191" s="41"/>
      <c r="F191" s="16"/>
      <c r="G191" s="16"/>
      <c r="H191" s="16"/>
      <c r="I191" s="16"/>
      <c r="J191" s="16"/>
      <c r="K191" s="16"/>
      <c r="L191" s="16"/>
      <c r="M191" s="41"/>
      <c r="N191" s="41"/>
      <c r="O191" s="41"/>
      <c r="P191" s="41"/>
      <c r="Q191" s="41"/>
      <c r="R191" s="41"/>
      <c r="S191" s="41"/>
      <c r="T191" s="59"/>
      <c r="U191" s="73"/>
      <c r="V191" s="34"/>
      <c r="W191" s="74"/>
      <c r="X191" s="83"/>
      <c r="Y191" s="53"/>
      <c r="Z191" s="82"/>
      <c r="AA191" s="82"/>
      <c r="AB191" s="61"/>
      <c r="AC191" s="61"/>
      <c r="AD191" s="61"/>
      <c r="AE191" s="34"/>
    </row>
    <row r="192" spans="1:31" ht="15.75" customHeight="1">
      <c r="A192" s="16"/>
      <c r="B192" s="41"/>
      <c r="C192" s="41"/>
      <c r="D192" s="41"/>
      <c r="E192" s="41"/>
      <c r="F192" s="16"/>
      <c r="G192" s="16"/>
      <c r="H192" s="16"/>
      <c r="I192" s="16"/>
      <c r="J192" s="16"/>
      <c r="K192" s="16"/>
      <c r="L192" s="16"/>
      <c r="M192" s="41"/>
      <c r="N192" s="41"/>
      <c r="O192" s="41"/>
      <c r="P192" s="41"/>
      <c r="Q192" s="41"/>
      <c r="R192" s="41"/>
      <c r="S192" s="41"/>
      <c r="T192" s="59"/>
      <c r="U192" s="73"/>
      <c r="V192" s="34"/>
      <c r="W192" s="74"/>
      <c r="X192" s="83"/>
      <c r="Y192" s="53"/>
      <c r="Z192" s="82"/>
      <c r="AA192" s="82"/>
      <c r="AB192" s="61"/>
      <c r="AC192" s="61"/>
      <c r="AD192" s="61"/>
      <c r="AE192" s="34"/>
    </row>
    <row r="193" spans="1:31" ht="15.75" customHeight="1">
      <c r="A193" s="16"/>
      <c r="B193" s="41"/>
      <c r="C193" s="41"/>
      <c r="D193" s="41"/>
      <c r="E193" s="41"/>
      <c r="F193" s="16"/>
      <c r="G193" s="16"/>
      <c r="H193" s="16"/>
      <c r="I193" s="16"/>
      <c r="J193" s="16"/>
      <c r="K193" s="16"/>
      <c r="L193" s="16"/>
      <c r="M193" s="41"/>
      <c r="N193" s="41"/>
      <c r="O193" s="41"/>
      <c r="P193" s="41"/>
      <c r="Q193" s="41"/>
      <c r="R193" s="41"/>
      <c r="S193" s="41"/>
      <c r="T193" s="59"/>
      <c r="U193" s="73"/>
      <c r="V193" s="34"/>
      <c r="W193" s="74"/>
      <c r="X193" s="83"/>
      <c r="Y193" s="53"/>
      <c r="Z193" s="82"/>
      <c r="AA193" s="82"/>
      <c r="AB193" s="61"/>
      <c r="AC193" s="61"/>
      <c r="AD193" s="61"/>
      <c r="AE193" s="34"/>
    </row>
    <row r="194" spans="1:31" ht="15.75" customHeight="1">
      <c r="A194" s="16"/>
      <c r="B194" s="41"/>
      <c r="C194" s="41"/>
      <c r="D194" s="41"/>
      <c r="E194" s="41"/>
      <c r="F194" s="16"/>
      <c r="G194" s="16"/>
      <c r="H194" s="16"/>
      <c r="I194" s="16"/>
      <c r="J194" s="16"/>
      <c r="K194" s="16"/>
      <c r="L194" s="16"/>
      <c r="M194" s="41"/>
      <c r="N194" s="41"/>
      <c r="O194" s="41"/>
      <c r="P194" s="41"/>
      <c r="Q194" s="41"/>
      <c r="R194" s="41"/>
      <c r="S194" s="41"/>
      <c r="T194" s="59"/>
      <c r="U194" s="73"/>
      <c r="V194" s="34"/>
      <c r="W194" s="74"/>
      <c r="X194" s="83"/>
      <c r="Y194" s="53"/>
      <c r="Z194" s="82"/>
      <c r="AA194" s="82"/>
      <c r="AB194" s="61"/>
      <c r="AC194" s="61"/>
      <c r="AD194" s="61"/>
      <c r="AE194" s="34"/>
    </row>
    <row r="195" spans="1:31" ht="15.75" customHeight="1">
      <c r="A195" s="16"/>
      <c r="B195" s="41"/>
      <c r="C195" s="41"/>
      <c r="D195" s="41"/>
      <c r="E195" s="41"/>
      <c r="F195" s="16"/>
      <c r="G195" s="16"/>
      <c r="H195" s="16"/>
      <c r="I195" s="16"/>
      <c r="J195" s="16"/>
      <c r="K195" s="16"/>
      <c r="L195" s="16"/>
      <c r="M195" s="41"/>
      <c r="N195" s="41"/>
      <c r="O195" s="41"/>
      <c r="P195" s="41"/>
      <c r="Q195" s="41"/>
      <c r="R195" s="41"/>
      <c r="S195" s="41"/>
      <c r="T195" s="75"/>
      <c r="U195" s="77"/>
      <c r="V195" s="76"/>
      <c r="W195" s="78"/>
      <c r="X195" s="84"/>
      <c r="Y195" s="79"/>
      <c r="Z195" s="82"/>
      <c r="AA195" s="82"/>
      <c r="AB195" s="61"/>
      <c r="AC195" s="61"/>
      <c r="AD195" s="61"/>
      <c r="AE195" s="34"/>
    </row>
    <row r="196" spans="1:31" ht="15.75" customHeight="1">
      <c r="A196" s="16"/>
      <c r="B196" s="41"/>
      <c r="C196" s="41"/>
      <c r="D196" s="41"/>
      <c r="E196" s="41"/>
      <c r="F196" s="16"/>
      <c r="G196" s="16"/>
      <c r="H196" s="16"/>
      <c r="I196" s="16"/>
      <c r="J196" s="16"/>
      <c r="K196" s="16"/>
      <c r="L196" s="16"/>
      <c r="M196" s="41"/>
      <c r="N196" s="41"/>
      <c r="O196" s="41"/>
      <c r="P196" s="41"/>
      <c r="Q196" s="41"/>
      <c r="R196" s="41"/>
      <c r="S196" s="41"/>
      <c r="T196" s="59"/>
      <c r="U196" s="73"/>
      <c r="V196" s="34"/>
      <c r="W196" s="74"/>
      <c r="X196" s="83"/>
      <c r="Y196" s="53"/>
      <c r="Z196" s="82"/>
      <c r="AA196" s="82"/>
      <c r="AB196" s="61"/>
      <c r="AC196" s="61"/>
      <c r="AD196" s="61"/>
      <c r="AE196" s="34"/>
    </row>
    <row r="197" spans="1:31" ht="15.75" customHeight="1">
      <c r="A197" s="16"/>
      <c r="B197" s="41"/>
      <c r="C197" s="41"/>
      <c r="D197" s="41"/>
      <c r="E197" s="41"/>
      <c r="F197" s="16"/>
      <c r="G197" s="16"/>
      <c r="H197" s="16"/>
      <c r="I197" s="16"/>
      <c r="J197" s="16"/>
      <c r="K197" s="16"/>
      <c r="L197" s="16"/>
      <c r="M197" s="41"/>
      <c r="N197" s="41"/>
      <c r="O197" s="41"/>
      <c r="P197" s="41"/>
      <c r="Q197" s="41"/>
      <c r="R197" s="41"/>
      <c r="S197" s="41"/>
      <c r="T197" s="59"/>
      <c r="U197" s="73"/>
      <c r="V197" s="34"/>
      <c r="W197" s="74"/>
      <c r="X197" s="83"/>
      <c r="Y197" s="53"/>
      <c r="Z197" s="82"/>
      <c r="AA197" s="82"/>
      <c r="AB197" s="61"/>
      <c r="AC197" s="61"/>
      <c r="AD197" s="61"/>
      <c r="AE197" s="34"/>
    </row>
    <row r="198" spans="1:31" ht="15.75" customHeight="1">
      <c r="A198" s="16"/>
      <c r="B198" s="41"/>
      <c r="C198" s="41"/>
      <c r="D198" s="41"/>
      <c r="E198" s="41"/>
      <c r="F198" s="16"/>
      <c r="G198" s="16"/>
      <c r="H198" s="16"/>
      <c r="I198" s="16"/>
      <c r="J198" s="16"/>
      <c r="K198" s="16"/>
      <c r="L198" s="16"/>
      <c r="M198" s="41"/>
      <c r="N198" s="41"/>
      <c r="O198" s="41"/>
      <c r="P198" s="41"/>
      <c r="Q198" s="41"/>
      <c r="R198" s="41"/>
      <c r="S198" s="41"/>
      <c r="T198" s="59"/>
      <c r="U198" s="73"/>
      <c r="V198" s="34"/>
      <c r="W198" s="74"/>
      <c r="X198" s="83"/>
      <c r="Y198" s="53"/>
      <c r="Z198" s="82"/>
      <c r="AA198" s="82"/>
      <c r="AB198" s="61"/>
      <c r="AC198" s="61"/>
      <c r="AD198" s="61"/>
      <c r="AE198" s="34"/>
    </row>
    <row r="199" spans="1:31" ht="15.75" customHeight="1">
      <c r="A199" s="16"/>
      <c r="B199" s="41"/>
      <c r="C199" s="41"/>
      <c r="D199" s="41"/>
      <c r="E199" s="41"/>
      <c r="F199" s="16"/>
      <c r="G199" s="16"/>
      <c r="H199" s="16"/>
      <c r="I199" s="16"/>
      <c r="J199" s="16"/>
      <c r="K199" s="16"/>
      <c r="L199" s="16"/>
      <c r="M199" s="41"/>
      <c r="N199" s="41"/>
      <c r="O199" s="41"/>
      <c r="P199" s="41"/>
      <c r="Q199" s="41"/>
      <c r="R199" s="41"/>
      <c r="S199" s="41"/>
      <c r="T199" s="59"/>
      <c r="U199" s="73"/>
      <c r="V199" s="34"/>
      <c r="W199" s="74"/>
      <c r="X199" s="83"/>
      <c r="Y199" s="53"/>
      <c r="Z199" s="82"/>
      <c r="AA199" s="82"/>
      <c r="AB199" s="61"/>
      <c r="AC199" s="61"/>
      <c r="AD199" s="61"/>
      <c r="AE199" s="34"/>
    </row>
    <row r="200" spans="1:31" ht="15.75" customHeight="1">
      <c r="A200" s="16"/>
      <c r="B200" s="41"/>
      <c r="C200" s="41"/>
      <c r="D200" s="41"/>
      <c r="E200" s="41"/>
      <c r="F200" s="16"/>
      <c r="G200" s="16"/>
      <c r="H200" s="16"/>
      <c r="I200" s="16"/>
      <c r="J200" s="16"/>
      <c r="K200" s="16"/>
      <c r="L200" s="16"/>
      <c r="M200" s="41"/>
      <c r="N200" s="41"/>
      <c r="O200" s="41"/>
      <c r="P200" s="41"/>
      <c r="Q200" s="41"/>
      <c r="R200" s="41"/>
      <c r="S200" s="41"/>
      <c r="T200" s="75"/>
      <c r="U200" s="77"/>
      <c r="V200" s="76"/>
      <c r="W200" s="78"/>
      <c r="X200" s="84"/>
      <c r="Y200" s="79"/>
      <c r="Z200" s="82"/>
      <c r="AA200" s="82"/>
      <c r="AB200" s="61"/>
      <c r="AC200" s="61"/>
      <c r="AD200" s="61"/>
      <c r="AE200" s="34"/>
    </row>
    <row r="201" spans="1:31" ht="15.75" customHeight="1">
      <c r="A201" s="16"/>
      <c r="B201" s="41"/>
      <c r="C201" s="41"/>
      <c r="D201" s="41"/>
      <c r="E201" s="41"/>
      <c r="F201" s="16"/>
      <c r="G201" s="16"/>
      <c r="H201" s="16"/>
      <c r="I201" s="16"/>
      <c r="J201" s="16"/>
      <c r="K201" s="16"/>
      <c r="L201" s="16"/>
      <c r="M201" s="41"/>
      <c r="N201" s="41"/>
      <c r="O201" s="41"/>
      <c r="P201" s="41"/>
      <c r="Q201" s="41"/>
      <c r="R201" s="41"/>
      <c r="S201" s="41"/>
      <c r="T201" s="59"/>
      <c r="U201" s="73"/>
      <c r="V201" s="34"/>
      <c r="W201" s="74"/>
      <c r="X201" s="83"/>
      <c r="Y201" s="53"/>
      <c r="Z201" s="82"/>
      <c r="AA201" s="82"/>
      <c r="AB201" s="67"/>
      <c r="AC201" s="67"/>
      <c r="AD201" s="67"/>
      <c r="AE201" s="34"/>
    </row>
    <row r="202" spans="1:31" ht="15.75" customHeight="1">
      <c r="A202" s="16"/>
      <c r="B202" s="41"/>
      <c r="C202" s="41"/>
      <c r="D202" s="41"/>
      <c r="E202" s="41"/>
      <c r="F202" s="16"/>
      <c r="G202" s="16"/>
      <c r="H202" s="16"/>
      <c r="I202" s="16"/>
      <c r="J202" s="16"/>
      <c r="K202" s="16"/>
      <c r="L202" s="16"/>
      <c r="M202" s="41"/>
      <c r="N202" s="41"/>
      <c r="O202" s="41"/>
      <c r="P202" s="41"/>
      <c r="Q202" s="41"/>
      <c r="R202" s="41"/>
      <c r="S202" s="41"/>
      <c r="T202" s="59"/>
      <c r="U202" s="73"/>
      <c r="V202" s="34"/>
      <c r="W202" s="74"/>
      <c r="X202" s="83"/>
      <c r="Y202" s="53"/>
      <c r="Z202" s="82"/>
      <c r="AA202" s="82"/>
      <c r="AB202" s="61" t="str">
        <f>Acciones_aportes!C474</f>
        <v>Espacios físicos, infraestructura y equipamiento</v>
      </c>
      <c r="AC202" s="62" t="str">
        <f>Acciones_aportes!B475</f>
        <v>Vida Universitaria</v>
      </c>
      <c r="AD202" s="24" t="str">
        <f ca="1">IFERROR(__xludf.DUMMYFUNCTION("FILTER(X$2:X$509,W$2:W$509=AB202,V$2:V$509=AC202)"),"1.3.4. Disponer de espacios físicos en los campus facilitadores de la promoción de la salud, la práctica del deporte, la recreación y la creación simbólica, cultural y artística para el uso de la comunidad universitaria y nacional")</f>
        <v>1.3.4. Disponer de espacios físicos en los campus facilitadores de la promoción de la salud, la práctica del deporte, la recreación y la creación simbólica, cultural y artística para el uso de la comunidad universitaria y nacional</v>
      </c>
      <c r="AE202" s="27"/>
    </row>
    <row r="203" spans="1:31" ht="15.75" customHeight="1">
      <c r="A203" s="16"/>
      <c r="B203" s="41"/>
      <c r="C203" s="41"/>
      <c r="D203" s="41"/>
      <c r="E203" s="41"/>
      <c r="F203" s="16"/>
      <c r="G203" s="16"/>
      <c r="H203" s="16"/>
      <c r="I203" s="16"/>
      <c r="J203" s="16"/>
      <c r="K203" s="16"/>
      <c r="L203" s="16"/>
      <c r="M203" s="41"/>
      <c r="N203" s="41"/>
      <c r="O203" s="41"/>
      <c r="P203" s="41"/>
      <c r="Q203" s="41"/>
      <c r="R203" s="41"/>
      <c r="S203" s="41"/>
      <c r="T203" s="59"/>
      <c r="U203" s="73"/>
      <c r="V203" s="34"/>
      <c r="W203" s="74"/>
      <c r="X203" s="83"/>
      <c r="Y203" s="53"/>
      <c r="Z203" s="82"/>
      <c r="AA203" s="82"/>
      <c r="AB203" s="61"/>
      <c r="AC203" s="61"/>
      <c r="AD203" s="61"/>
      <c r="AE203" s="34"/>
    </row>
    <row r="204" spans="1:31" ht="15.75" customHeight="1">
      <c r="A204" s="16"/>
      <c r="B204" s="41"/>
      <c r="C204" s="41"/>
      <c r="D204" s="41"/>
      <c r="E204" s="41"/>
      <c r="F204" s="16"/>
      <c r="G204" s="16"/>
      <c r="H204" s="16"/>
      <c r="I204" s="16"/>
      <c r="J204" s="16"/>
      <c r="K204" s="16"/>
      <c r="L204" s="16"/>
      <c r="M204" s="41"/>
      <c r="N204" s="41"/>
      <c r="O204" s="41"/>
      <c r="P204" s="41"/>
      <c r="Q204" s="41"/>
      <c r="R204" s="41"/>
      <c r="S204" s="41"/>
      <c r="T204" s="59"/>
      <c r="U204" s="73"/>
      <c r="V204" s="34"/>
      <c r="W204" s="74"/>
      <c r="X204" s="83"/>
      <c r="Y204" s="53"/>
      <c r="Z204" s="82"/>
      <c r="AA204" s="82"/>
      <c r="AB204" s="24" t="str">
        <f ca="1">IFERROR(__xludf.DUMMYFUNCTION("UNIQUE(FILTER(V$2:V$509,W$2:W$509=AB202))"),"Administrativo ")</f>
        <v xml:space="preserve">Administrativo </v>
      </c>
      <c r="AC204" s="61"/>
      <c r="AD204" s="61"/>
      <c r="AE204" s="34"/>
    </row>
    <row r="205" spans="1:31" ht="15.75" customHeight="1">
      <c r="A205" s="16"/>
      <c r="B205" s="41"/>
      <c r="C205" s="41"/>
      <c r="D205" s="41"/>
      <c r="E205" s="41"/>
      <c r="F205" s="16"/>
      <c r="G205" s="16"/>
      <c r="H205" s="16"/>
      <c r="I205" s="16"/>
      <c r="J205" s="16"/>
      <c r="K205" s="16"/>
      <c r="L205" s="16"/>
      <c r="M205" s="41"/>
      <c r="N205" s="41"/>
      <c r="O205" s="41"/>
      <c r="P205" s="41"/>
      <c r="Q205" s="41"/>
      <c r="R205" s="41"/>
      <c r="S205" s="41"/>
      <c r="T205" s="75"/>
      <c r="U205" s="77"/>
      <c r="V205" s="76"/>
      <c r="W205" s="78"/>
      <c r="X205" s="84"/>
      <c r="Y205" s="79"/>
      <c r="Z205" s="82"/>
      <c r="AA205" s="82"/>
      <c r="AB205" s="62" t="str">
        <f ca="1">IFERROR(__xludf.DUMMYFUNCTION("""COMPUTED_VALUE"""),"Académico")</f>
        <v>Académico</v>
      </c>
      <c r="AC205" s="61"/>
      <c r="AD205" s="61"/>
      <c r="AE205" s="34"/>
    </row>
    <row r="206" spans="1:31" ht="15.75" customHeight="1">
      <c r="A206" s="16"/>
      <c r="B206" s="41"/>
      <c r="C206" s="41"/>
      <c r="D206" s="41"/>
      <c r="E206" s="41"/>
      <c r="F206" s="16"/>
      <c r="G206" s="16"/>
      <c r="H206" s="16"/>
      <c r="I206" s="16"/>
      <c r="J206" s="16"/>
      <c r="K206" s="16"/>
      <c r="L206" s="16"/>
      <c r="M206" s="41"/>
      <c r="N206" s="41"/>
      <c r="O206" s="41"/>
      <c r="P206" s="41"/>
      <c r="Q206" s="41"/>
      <c r="R206" s="41"/>
      <c r="S206" s="41"/>
      <c r="T206" s="59"/>
      <c r="U206" s="27"/>
      <c r="V206" s="73"/>
      <c r="W206" s="74"/>
      <c r="X206" s="53"/>
      <c r="Y206" s="53"/>
      <c r="Z206" s="82"/>
      <c r="AA206" s="82"/>
      <c r="AB206" s="61" t="str">
        <f ca="1">IFERROR(__xludf.DUMMYFUNCTION("""COMPUTED_VALUE"""),"Vida Universitaria")</f>
        <v>Vida Universitaria</v>
      </c>
      <c r="AC206" s="61"/>
      <c r="AD206" s="61"/>
      <c r="AE206" s="34"/>
    </row>
    <row r="207" spans="1:31" ht="15.75" customHeight="1">
      <c r="A207" s="16"/>
      <c r="B207" s="41"/>
      <c r="C207" s="41"/>
      <c r="D207" s="41"/>
      <c r="E207" s="41"/>
      <c r="F207" s="16"/>
      <c r="G207" s="16"/>
      <c r="H207" s="16"/>
      <c r="I207" s="16"/>
      <c r="J207" s="16"/>
      <c r="K207" s="16"/>
      <c r="L207" s="16"/>
      <c r="M207" s="41"/>
      <c r="N207" s="41"/>
      <c r="O207" s="41"/>
      <c r="P207" s="41"/>
      <c r="Q207" s="41"/>
      <c r="R207" s="41"/>
      <c r="S207" s="41"/>
      <c r="T207" s="59"/>
      <c r="U207" s="27"/>
      <c r="V207" s="73"/>
      <c r="W207" s="74"/>
      <c r="X207" s="53"/>
      <c r="Y207" s="53"/>
      <c r="Z207" s="82"/>
      <c r="AA207" s="82"/>
      <c r="AB207" s="61"/>
      <c r="AC207" s="61"/>
      <c r="AD207" s="61"/>
      <c r="AE207" s="34"/>
    </row>
    <row r="208" spans="1:31" ht="15.75" customHeight="1">
      <c r="A208" s="16"/>
      <c r="B208" s="41"/>
      <c r="C208" s="41"/>
      <c r="D208" s="41"/>
      <c r="E208" s="41"/>
      <c r="F208" s="16"/>
      <c r="G208" s="16"/>
      <c r="H208" s="16"/>
      <c r="I208" s="16"/>
      <c r="J208" s="16"/>
      <c r="K208" s="16"/>
      <c r="L208" s="16"/>
      <c r="M208" s="41"/>
      <c r="N208" s="41"/>
      <c r="O208" s="41"/>
      <c r="P208" s="41"/>
      <c r="Q208" s="41"/>
      <c r="R208" s="41"/>
      <c r="S208" s="41"/>
      <c r="T208" s="59"/>
      <c r="U208" s="27"/>
      <c r="V208" s="73"/>
      <c r="W208" s="74"/>
      <c r="X208" s="53"/>
      <c r="Y208" s="53"/>
      <c r="Z208" s="82"/>
      <c r="AA208" s="82"/>
      <c r="AB208" s="61"/>
      <c r="AC208" s="61"/>
      <c r="AD208" s="61"/>
      <c r="AE208" s="34"/>
    </row>
    <row r="209" spans="1:31" ht="15.75" customHeight="1">
      <c r="A209" s="16"/>
      <c r="B209" s="41"/>
      <c r="C209" s="41"/>
      <c r="D209" s="41"/>
      <c r="E209" s="41"/>
      <c r="F209" s="16"/>
      <c r="G209" s="16"/>
      <c r="H209" s="16"/>
      <c r="I209" s="16"/>
      <c r="J209" s="16"/>
      <c r="K209" s="16"/>
      <c r="L209" s="16"/>
      <c r="M209" s="41"/>
      <c r="N209" s="41"/>
      <c r="O209" s="41"/>
      <c r="P209" s="41"/>
      <c r="Q209" s="41"/>
      <c r="R209" s="41"/>
      <c r="S209" s="41"/>
      <c r="T209" s="59"/>
      <c r="U209" s="27"/>
      <c r="V209" s="73"/>
      <c r="W209" s="74"/>
      <c r="X209" s="53"/>
      <c r="Y209" s="53"/>
      <c r="Z209" s="82"/>
      <c r="AA209" s="82"/>
      <c r="AB209" s="61"/>
      <c r="AC209" s="61"/>
      <c r="AD209" s="61"/>
      <c r="AE209" s="34"/>
    </row>
    <row r="210" spans="1:31" ht="15.75" customHeight="1">
      <c r="A210" s="16"/>
      <c r="B210" s="41"/>
      <c r="C210" s="41"/>
      <c r="D210" s="41"/>
      <c r="E210" s="41"/>
      <c r="F210" s="16"/>
      <c r="G210" s="16"/>
      <c r="H210" s="16"/>
      <c r="I210" s="16"/>
      <c r="J210" s="16"/>
      <c r="K210" s="16"/>
      <c r="L210" s="16"/>
      <c r="M210" s="41"/>
      <c r="N210" s="41"/>
      <c r="O210" s="41"/>
      <c r="P210" s="41"/>
      <c r="Q210" s="41"/>
      <c r="R210" s="41"/>
      <c r="S210" s="41"/>
      <c r="T210" s="75"/>
      <c r="U210" s="77"/>
      <c r="V210" s="76"/>
      <c r="W210" s="78"/>
      <c r="X210" s="84"/>
      <c r="Y210" s="53"/>
      <c r="Z210" s="82"/>
      <c r="AA210" s="82"/>
      <c r="AB210" s="61"/>
      <c r="AC210" s="61"/>
      <c r="AD210" s="61"/>
      <c r="AE210" s="34"/>
    </row>
    <row r="211" spans="1:31" ht="15.75" customHeight="1">
      <c r="A211" s="16"/>
      <c r="B211" s="41"/>
      <c r="C211" s="41"/>
      <c r="D211" s="41"/>
      <c r="E211" s="41"/>
      <c r="F211" s="16"/>
      <c r="G211" s="16"/>
      <c r="H211" s="16"/>
      <c r="I211" s="16"/>
      <c r="J211" s="16"/>
      <c r="K211" s="16"/>
      <c r="L211" s="16"/>
      <c r="M211" s="41"/>
      <c r="N211" s="41"/>
      <c r="O211" s="41"/>
      <c r="P211" s="41"/>
      <c r="Q211" s="41"/>
      <c r="R211" s="41"/>
      <c r="S211" s="41"/>
      <c r="T211" s="59"/>
      <c r="U211" s="27"/>
      <c r="V211" s="73"/>
      <c r="W211" s="74"/>
      <c r="X211" s="53"/>
      <c r="Y211" s="53"/>
      <c r="Z211" s="82"/>
      <c r="AA211" s="82"/>
      <c r="AB211" s="61"/>
      <c r="AC211" s="61"/>
      <c r="AD211" s="61"/>
      <c r="AE211" s="34"/>
    </row>
    <row r="212" spans="1:31" ht="15.75" customHeight="1">
      <c r="A212" s="16"/>
      <c r="B212" s="41"/>
      <c r="C212" s="41"/>
      <c r="D212" s="41"/>
      <c r="E212" s="41"/>
      <c r="F212" s="16"/>
      <c r="G212" s="16"/>
      <c r="H212" s="16"/>
      <c r="I212" s="16"/>
      <c r="J212" s="16"/>
      <c r="K212" s="16"/>
      <c r="L212" s="16"/>
      <c r="M212" s="41"/>
      <c r="N212" s="41"/>
      <c r="O212" s="41"/>
      <c r="P212" s="41"/>
      <c r="Q212" s="41"/>
      <c r="R212" s="41"/>
      <c r="S212" s="41"/>
      <c r="T212" s="59"/>
      <c r="U212" s="27"/>
      <c r="V212" s="73"/>
      <c r="W212" s="74"/>
      <c r="X212" s="53"/>
      <c r="Y212" s="53"/>
      <c r="Z212" s="82"/>
      <c r="AA212" s="82"/>
      <c r="AB212" s="61"/>
      <c r="AC212" s="61"/>
      <c r="AD212" s="61"/>
      <c r="AE212" s="34"/>
    </row>
    <row r="213" spans="1:31" ht="15.75" customHeight="1">
      <c r="A213" s="16"/>
      <c r="B213" s="41"/>
      <c r="C213" s="41"/>
      <c r="D213" s="41"/>
      <c r="E213" s="41"/>
      <c r="F213" s="16"/>
      <c r="G213" s="16"/>
      <c r="H213" s="16"/>
      <c r="I213" s="16"/>
      <c r="J213" s="16"/>
      <c r="K213" s="16"/>
      <c r="L213" s="16"/>
      <c r="M213" s="41"/>
      <c r="N213" s="41"/>
      <c r="O213" s="41"/>
      <c r="P213" s="41"/>
      <c r="Q213" s="41"/>
      <c r="R213" s="41"/>
      <c r="S213" s="41"/>
      <c r="T213" s="59"/>
      <c r="U213" s="27"/>
      <c r="V213" s="73"/>
      <c r="W213" s="74"/>
      <c r="X213" s="53"/>
      <c r="Y213" s="53"/>
      <c r="Z213" s="82"/>
      <c r="AA213" s="82"/>
      <c r="AB213" s="61"/>
      <c r="AC213" s="61"/>
      <c r="AD213" s="61"/>
      <c r="AE213" s="34"/>
    </row>
    <row r="214" spans="1:31" ht="15.75" customHeight="1">
      <c r="A214" s="16"/>
      <c r="B214" s="41"/>
      <c r="C214" s="41"/>
      <c r="D214" s="41"/>
      <c r="E214" s="41"/>
      <c r="F214" s="16"/>
      <c r="G214" s="16"/>
      <c r="H214" s="16"/>
      <c r="I214" s="16"/>
      <c r="J214" s="16"/>
      <c r="K214" s="16"/>
      <c r="L214" s="16"/>
      <c r="M214" s="41"/>
      <c r="N214" s="41"/>
      <c r="O214" s="41"/>
      <c r="P214" s="41"/>
      <c r="Q214" s="41"/>
      <c r="R214" s="41"/>
      <c r="S214" s="41"/>
      <c r="T214" s="59"/>
      <c r="U214" s="27"/>
      <c r="V214" s="73"/>
      <c r="W214" s="74"/>
      <c r="X214" s="53"/>
      <c r="Y214" s="53"/>
      <c r="Z214" s="82"/>
      <c r="AA214" s="82"/>
      <c r="AB214" s="61"/>
      <c r="AC214" s="61"/>
      <c r="AD214" s="61"/>
      <c r="AE214" s="34"/>
    </row>
    <row r="215" spans="1:31" ht="15.75" customHeight="1">
      <c r="A215" s="16"/>
      <c r="B215" s="41"/>
      <c r="C215" s="41"/>
      <c r="D215" s="41"/>
      <c r="E215" s="41"/>
      <c r="F215" s="16"/>
      <c r="G215" s="16"/>
      <c r="H215" s="16"/>
      <c r="I215" s="16"/>
      <c r="J215" s="16"/>
      <c r="K215" s="16"/>
      <c r="L215" s="16"/>
      <c r="M215" s="41"/>
      <c r="N215" s="41"/>
      <c r="O215" s="41"/>
      <c r="P215" s="41"/>
      <c r="Q215" s="41"/>
      <c r="R215" s="41"/>
      <c r="S215" s="41"/>
      <c r="T215" s="75"/>
      <c r="U215" s="77"/>
      <c r="V215" s="76"/>
      <c r="W215" s="78"/>
      <c r="X215" s="84"/>
      <c r="Y215" s="53"/>
      <c r="Z215" s="82"/>
      <c r="AA215" s="82"/>
      <c r="AB215" s="61"/>
      <c r="AC215" s="61"/>
      <c r="AD215" s="61"/>
      <c r="AE215" s="34"/>
    </row>
    <row r="216" spans="1:31" ht="15.75" customHeight="1">
      <c r="A216" s="16"/>
      <c r="B216" s="41"/>
      <c r="C216" s="41"/>
      <c r="D216" s="41"/>
      <c r="E216" s="41"/>
      <c r="F216" s="16"/>
      <c r="G216" s="16"/>
      <c r="H216" s="16"/>
      <c r="I216" s="16"/>
      <c r="J216" s="16"/>
      <c r="K216" s="16"/>
      <c r="L216" s="16"/>
      <c r="M216" s="41"/>
      <c r="N216" s="41"/>
      <c r="O216" s="41"/>
      <c r="P216" s="41"/>
      <c r="Q216" s="41"/>
      <c r="R216" s="41"/>
      <c r="S216" s="41"/>
      <c r="T216" s="59"/>
      <c r="U216" s="27"/>
      <c r="V216" s="73"/>
      <c r="W216" s="74"/>
      <c r="X216" s="53"/>
      <c r="Y216" s="53"/>
      <c r="Z216" s="82"/>
      <c r="AA216" s="82"/>
      <c r="AB216" s="61"/>
      <c r="AC216" s="61"/>
      <c r="AD216" s="61"/>
      <c r="AE216" s="34"/>
    </row>
    <row r="217" spans="1:31" ht="15.75" customHeight="1">
      <c r="A217" s="16"/>
      <c r="B217" s="41"/>
      <c r="C217" s="41"/>
      <c r="D217" s="41"/>
      <c r="E217" s="41"/>
      <c r="F217" s="16"/>
      <c r="G217" s="16"/>
      <c r="H217" s="16"/>
      <c r="I217" s="16"/>
      <c r="J217" s="16"/>
      <c r="K217" s="16"/>
      <c r="L217" s="16"/>
      <c r="M217" s="41"/>
      <c r="N217" s="41"/>
      <c r="O217" s="41"/>
      <c r="P217" s="41"/>
      <c r="Q217" s="41"/>
      <c r="R217" s="41"/>
      <c r="S217" s="41"/>
      <c r="T217" s="59"/>
      <c r="U217" s="27"/>
      <c r="V217" s="73"/>
      <c r="W217" s="74"/>
      <c r="X217" s="53"/>
      <c r="Y217" s="53"/>
      <c r="Z217" s="82"/>
      <c r="AA217" s="82"/>
      <c r="AB217" s="61"/>
      <c r="AC217" s="61"/>
      <c r="AD217" s="61"/>
      <c r="AE217" s="34"/>
    </row>
    <row r="218" spans="1:31" ht="15.75" customHeight="1">
      <c r="A218" s="16"/>
      <c r="B218" s="41"/>
      <c r="C218" s="41"/>
      <c r="D218" s="41"/>
      <c r="E218" s="41"/>
      <c r="F218" s="16"/>
      <c r="G218" s="16"/>
      <c r="H218" s="16"/>
      <c r="I218" s="16"/>
      <c r="J218" s="16"/>
      <c r="K218" s="16"/>
      <c r="L218" s="16"/>
      <c r="M218" s="41"/>
      <c r="N218" s="41"/>
      <c r="O218" s="41"/>
      <c r="P218" s="41"/>
      <c r="Q218" s="41"/>
      <c r="R218" s="41"/>
      <c r="S218" s="41"/>
      <c r="T218" s="59"/>
      <c r="U218" s="27"/>
      <c r="V218" s="73"/>
      <c r="W218" s="74"/>
      <c r="X218" s="53"/>
      <c r="Y218" s="53"/>
      <c r="Z218" s="82"/>
      <c r="AA218" s="82"/>
      <c r="AB218" s="61"/>
      <c r="AC218" s="61"/>
      <c r="AD218" s="61"/>
      <c r="AE218" s="34"/>
    </row>
    <row r="219" spans="1:31" ht="15.75" customHeight="1">
      <c r="A219" s="16"/>
      <c r="B219" s="41"/>
      <c r="C219" s="41"/>
      <c r="D219" s="41"/>
      <c r="E219" s="41"/>
      <c r="F219" s="16"/>
      <c r="G219" s="16"/>
      <c r="H219" s="16"/>
      <c r="I219" s="16"/>
      <c r="J219" s="16"/>
      <c r="K219" s="16"/>
      <c r="L219" s="16"/>
      <c r="M219" s="41"/>
      <c r="N219" s="41"/>
      <c r="O219" s="41"/>
      <c r="P219" s="41"/>
      <c r="Q219" s="41"/>
      <c r="R219" s="41"/>
      <c r="S219" s="41"/>
      <c r="T219" s="59"/>
      <c r="U219" s="27"/>
      <c r="V219" s="73"/>
      <c r="W219" s="74"/>
      <c r="X219" s="53"/>
      <c r="Y219" s="53"/>
      <c r="Z219" s="82"/>
      <c r="AA219" s="82"/>
      <c r="AB219" s="67"/>
      <c r="AC219" s="67"/>
      <c r="AD219" s="67"/>
      <c r="AE219" s="34"/>
    </row>
    <row r="220" spans="1:31" ht="15.75" customHeight="1">
      <c r="A220" s="16"/>
      <c r="B220" s="41"/>
      <c r="C220" s="41"/>
      <c r="D220" s="41"/>
      <c r="E220" s="41"/>
      <c r="F220" s="16"/>
      <c r="G220" s="16"/>
      <c r="H220" s="16"/>
      <c r="I220" s="16"/>
      <c r="J220" s="16"/>
      <c r="K220" s="16"/>
      <c r="L220" s="16"/>
      <c r="M220" s="41"/>
      <c r="N220" s="41"/>
      <c r="O220" s="41"/>
      <c r="P220" s="41"/>
      <c r="Q220" s="41"/>
      <c r="R220" s="41"/>
      <c r="S220" s="41"/>
      <c r="T220" s="75"/>
      <c r="U220" s="77"/>
      <c r="V220" s="76"/>
      <c r="W220" s="78"/>
      <c r="X220" s="85"/>
      <c r="Y220" s="79"/>
      <c r="Z220" s="82"/>
      <c r="AA220" s="82"/>
      <c r="AB220" s="61" t="str">
        <f>Acciones_aportes!C517</f>
        <v xml:space="preserve">Transformación digital  </v>
      </c>
      <c r="AC220" s="62" t="str">
        <f>Acciones_aportes!B518</f>
        <v xml:space="preserve">Administrativo </v>
      </c>
      <c r="AD220" s="24" t="str">
        <f ca="1">IFERROR(__xludf.DUMMYFUNCTION("FILTER(X$2:X$509,W$2:W$509=AB220,V$2:V$509=AC220)"),"1.5.1. Implementar una estrategia institucional de transformación digital en el marco del sistema de la gestión de la calidad para la excelencia apoyada en acciones de cambio de cultura organizacional")</f>
        <v>1.5.1. Implementar una estrategia institucional de transformación digital en el marco del sistema de la gestión de la calidad para la excelencia apoyada en acciones de cambio de cultura organizacional</v>
      </c>
      <c r="AE220" s="27"/>
    </row>
    <row r="221" spans="1:31" ht="15.75" customHeight="1">
      <c r="A221" s="16"/>
      <c r="B221" s="41"/>
      <c r="C221" s="41"/>
      <c r="D221" s="41"/>
      <c r="E221" s="41"/>
      <c r="F221" s="16"/>
      <c r="G221" s="16"/>
      <c r="H221" s="16"/>
      <c r="I221" s="16"/>
      <c r="J221" s="16"/>
      <c r="K221" s="16"/>
      <c r="L221" s="16"/>
      <c r="M221" s="41"/>
      <c r="N221" s="41"/>
      <c r="O221" s="41"/>
      <c r="P221" s="41"/>
      <c r="Q221" s="41"/>
      <c r="R221" s="41"/>
      <c r="S221" s="41"/>
      <c r="T221" s="59"/>
      <c r="U221" s="27"/>
      <c r="V221" s="73"/>
      <c r="W221" s="74"/>
      <c r="X221" s="53"/>
      <c r="Y221" s="53"/>
      <c r="Z221" s="82"/>
      <c r="AA221" s="82"/>
      <c r="AB221" s="61"/>
      <c r="AC221" s="61"/>
      <c r="AD221" s="61" t="str">
        <f ca="1">IFERROR(__xludf.DUMMYFUNCTION("""COMPUTED_VALUE"""),"1.5.2. Actualizar permanentemente la infraestructura de tecnología digital en redes, equipos, sistemas y aplicaciones potenciadora de la innovación del quehacer universitario y con criterios de ciberseguridad")</f>
        <v>1.5.2. Actualizar permanentemente la infraestructura de tecnología digital en redes, equipos, sistemas y aplicaciones potenciadora de la innovación del quehacer universitario y con criterios de ciberseguridad</v>
      </c>
      <c r="AE221" s="34"/>
    </row>
    <row r="222" spans="1:31" ht="15.75" customHeight="1">
      <c r="A222" s="16"/>
      <c r="B222" s="41"/>
      <c r="C222" s="41"/>
      <c r="D222" s="41"/>
      <c r="E222" s="41"/>
      <c r="F222" s="16"/>
      <c r="G222" s="16"/>
      <c r="H222" s="16"/>
      <c r="I222" s="16"/>
      <c r="J222" s="16"/>
      <c r="K222" s="16"/>
      <c r="L222" s="16"/>
      <c r="M222" s="41"/>
      <c r="N222" s="41"/>
      <c r="O222" s="41"/>
      <c r="P222" s="41"/>
      <c r="Q222" s="41"/>
      <c r="R222" s="41"/>
      <c r="S222" s="41"/>
      <c r="T222" s="59"/>
      <c r="U222" s="27"/>
      <c r="V222" s="73"/>
      <c r="W222" s="74"/>
      <c r="X222" s="53"/>
      <c r="Y222" s="53"/>
      <c r="Z222" s="82"/>
      <c r="AA222" s="82"/>
      <c r="AB222" s="24" t="str">
        <f ca="1">IFERROR(__xludf.DUMMYFUNCTION("UNIQUE(FILTER(V$2:V$509,W$2:W$509=AB220))"),"Administrativo ")</f>
        <v xml:space="preserve">Administrativo </v>
      </c>
      <c r="AC222" s="61"/>
      <c r="AD222" s="61" t="str">
        <f ca="1">IFERROR(__xludf.DUMMYFUNCTION("""COMPUTED_VALUE"""),"1.5.3. Implementar estrategias propias de la Gobernanza Digital orientadas a la aplicación de las políticas institucionales en esta materia y acorde con los principios de Universidad Abierta")</f>
        <v>1.5.3. Implementar estrategias propias de la Gobernanza Digital orientadas a la aplicación de las políticas institucionales en esta materia y acorde con los principios de Universidad Abierta</v>
      </c>
      <c r="AE222" s="34"/>
    </row>
    <row r="223" spans="1:31" ht="15.75" customHeight="1">
      <c r="A223" s="16"/>
      <c r="B223" s="41"/>
      <c r="C223" s="41"/>
      <c r="D223" s="41"/>
      <c r="E223" s="41"/>
      <c r="F223" s="16"/>
      <c r="G223" s="16"/>
      <c r="H223" s="16"/>
      <c r="I223" s="16"/>
      <c r="J223" s="16"/>
      <c r="K223" s="16"/>
      <c r="L223" s="16"/>
      <c r="M223" s="41"/>
      <c r="N223" s="41"/>
      <c r="O223" s="41"/>
      <c r="P223" s="41"/>
      <c r="Q223" s="41"/>
      <c r="R223" s="41"/>
      <c r="S223" s="41"/>
      <c r="T223" s="59"/>
      <c r="U223" s="27"/>
      <c r="V223" s="73"/>
      <c r="W223" s="74"/>
      <c r="X223" s="53"/>
      <c r="Y223" s="53"/>
      <c r="Z223" s="82"/>
      <c r="AA223" s="82"/>
      <c r="AB223" s="62" t="str">
        <f ca="1">IFERROR(__xludf.DUMMYFUNCTION("""COMPUTED_VALUE"""),"Académico")</f>
        <v>Académico</v>
      </c>
      <c r="AC223" s="61"/>
      <c r="AD223" s="61" t="str">
        <f ca="1">IFERROR(__xludf.DUMMYFUNCTION("""COMPUTED_VALUE"""),"1.5.4. Impulsar acciones encaminadas a la incorporación de herramientas, materiales y recursos tecnológicos emergentes en el quehacer universitario")</f>
        <v>1.5.4. Impulsar acciones encaminadas a la incorporación de herramientas, materiales y recursos tecnológicos emergentes en el quehacer universitario</v>
      </c>
      <c r="AE223" s="34"/>
    </row>
    <row r="224" spans="1:31" ht="15.75" customHeight="1">
      <c r="A224" s="16"/>
      <c r="B224" s="41"/>
      <c r="C224" s="41"/>
      <c r="D224" s="41"/>
      <c r="E224" s="41"/>
      <c r="F224" s="16"/>
      <c r="G224" s="16"/>
      <c r="H224" s="16"/>
      <c r="I224" s="16"/>
      <c r="J224" s="16"/>
      <c r="K224" s="16"/>
      <c r="L224" s="16"/>
      <c r="M224" s="41"/>
      <c r="N224" s="41"/>
      <c r="O224" s="41"/>
      <c r="P224" s="41"/>
      <c r="Q224" s="41"/>
      <c r="R224" s="41"/>
      <c r="S224" s="41"/>
      <c r="T224" s="59"/>
      <c r="U224" s="27"/>
      <c r="V224" s="73"/>
      <c r="W224" s="74"/>
      <c r="X224" s="53"/>
      <c r="Y224" s="53"/>
      <c r="Z224" s="82"/>
      <c r="AA224" s="82"/>
      <c r="AB224" s="61" t="str">
        <f ca="1">IFERROR(__xludf.DUMMYFUNCTION("""COMPUTED_VALUE"""),"Vida Universitaria")</f>
        <v>Vida Universitaria</v>
      </c>
      <c r="AC224" s="61"/>
      <c r="AD224" s="61"/>
      <c r="AE224" s="34"/>
    </row>
    <row r="225" spans="1:31" ht="15.75" customHeight="1">
      <c r="A225" s="16"/>
      <c r="B225" s="41"/>
      <c r="C225" s="41"/>
      <c r="D225" s="41"/>
      <c r="E225" s="41"/>
      <c r="F225" s="16"/>
      <c r="G225" s="16"/>
      <c r="H225" s="16"/>
      <c r="I225" s="16"/>
      <c r="J225" s="16"/>
      <c r="K225" s="16"/>
      <c r="L225" s="16"/>
      <c r="M225" s="41"/>
      <c r="N225" s="41"/>
      <c r="O225" s="41"/>
      <c r="P225" s="41"/>
      <c r="Q225" s="41"/>
      <c r="R225" s="41"/>
      <c r="S225" s="41"/>
      <c r="T225" s="75"/>
      <c r="U225" s="77"/>
      <c r="V225" s="76"/>
      <c r="W225" s="78"/>
      <c r="X225" s="84"/>
      <c r="Y225" s="79"/>
      <c r="Z225" s="82"/>
      <c r="AA225" s="82"/>
      <c r="AB225" s="61"/>
      <c r="AC225" s="61"/>
      <c r="AD225" s="61"/>
      <c r="AE225" s="34"/>
    </row>
    <row r="226" spans="1:31" ht="15.75" customHeight="1">
      <c r="A226" s="16"/>
      <c r="B226" s="41"/>
      <c r="C226" s="41"/>
      <c r="D226" s="41"/>
      <c r="E226" s="41"/>
      <c r="F226" s="16"/>
      <c r="G226" s="16"/>
      <c r="H226" s="16"/>
      <c r="I226" s="16"/>
      <c r="J226" s="16"/>
      <c r="K226" s="16"/>
      <c r="L226" s="16"/>
      <c r="M226" s="41"/>
      <c r="N226" s="41"/>
      <c r="O226" s="41"/>
      <c r="P226" s="41"/>
      <c r="Q226" s="41"/>
      <c r="R226" s="41"/>
      <c r="S226" s="41"/>
      <c r="T226" s="59"/>
      <c r="U226" s="27"/>
      <c r="V226" s="73"/>
      <c r="W226" s="74"/>
      <c r="X226" s="53"/>
      <c r="Y226" s="53"/>
      <c r="Z226" s="82"/>
      <c r="AA226" s="82"/>
      <c r="AB226" s="61"/>
      <c r="AC226" s="61"/>
      <c r="AD226" s="61"/>
      <c r="AE226" s="34"/>
    </row>
    <row r="227" spans="1:31" ht="15.75" customHeight="1">
      <c r="A227" s="16"/>
      <c r="B227" s="41"/>
      <c r="C227" s="41"/>
      <c r="D227" s="41"/>
      <c r="E227" s="41"/>
      <c r="F227" s="16"/>
      <c r="G227" s="16"/>
      <c r="H227" s="16"/>
      <c r="I227" s="16"/>
      <c r="J227" s="16"/>
      <c r="K227" s="16"/>
      <c r="L227" s="16"/>
      <c r="M227" s="41"/>
      <c r="N227" s="41"/>
      <c r="O227" s="41"/>
      <c r="P227" s="41"/>
      <c r="Q227" s="41"/>
      <c r="R227" s="41"/>
      <c r="S227" s="41"/>
      <c r="T227" s="59"/>
      <c r="U227" s="27"/>
      <c r="V227" s="73"/>
      <c r="W227" s="74"/>
      <c r="X227" s="53"/>
      <c r="Y227" s="53"/>
      <c r="Z227" s="82"/>
      <c r="AA227" s="82"/>
      <c r="AB227" s="61"/>
      <c r="AC227" s="61"/>
      <c r="AD227" s="61"/>
      <c r="AE227" s="34"/>
    </row>
    <row r="228" spans="1:31" ht="15.75" customHeight="1">
      <c r="A228" s="16"/>
      <c r="B228" s="41"/>
      <c r="C228" s="41"/>
      <c r="D228" s="41"/>
      <c r="E228" s="41"/>
      <c r="F228" s="16"/>
      <c r="G228" s="16"/>
      <c r="H228" s="16"/>
      <c r="I228" s="16"/>
      <c r="J228" s="16"/>
      <c r="K228" s="16"/>
      <c r="L228" s="16"/>
      <c r="M228" s="41"/>
      <c r="N228" s="41"/>
      <c r="O228" s="41"/>
      <c r="P228" s="41"/>
      <c r="Q228" s="41"/>
      <c r="R228" s="41"/>
      <c r="S228" s="41"/>
      <c r="T228" s="59"/>
      <c r="U228" s="27"/>
      <c r="V228" s="73"/>
      <c r="W228" s="74"/>
      <c r="X228" s="53"/>
      <c r="Y228" s="53"/>
      <c r="Z228" s="82"/>
      <c r="AA228" s="82"/>
      <c r="AB228" s="61"/>
      <c r="AC228" s="61"/>
      <c r="AD228" s="61"/>
      <c r="AE228" s="34"/>
    </row>
    <row r="229" spans="1:31" ht="15.75" customHeight="1">
      <c r="A229" s="16"/>
      <c r="B229" s="41"/>
      <c r="C229" s="41"/>
      <c r="D229" s="41"/>
      <c r="E229" s="41"/>
      <c r="F229" s="16"/>
      <c r="G229" s="16"/>
      <c r="H229" s="16"/>
      <c r="I229" s="16"/>
      <c r="J229" s="16"/>
      <c r="K229" s="16"/>
      <c r="L229" s="16"/>
      <c r="M229" s="41"/>
      <c r="N229" s="41"/>
      <c r="O229" s="41"/>
      <c r="P229" s="41"/>
      <c r="Q229" s="41"/>
      <c r="R229" s="41"/>
      <c r="S229" s="41"/>
      <c r="T229" s="59"/>
      <c r="U229" s="27"/>
      <c r="V229" s="73"/>
      <c r="W229" s="74"/>
      <c r="X229" s="53"/>
      <c r="Y229" s="53"/>
      <c r="Z229" s="82"/>
      <c r="AA229" s="82"/>
      <c r="AB229" s="61"/>
      <c r="AC229" s="61"/>
      <c r="AD229" s="61"/>
      <c r="AE229" s="34"/>
    </row>
    <row r="230" spans="1:31" ht="15.75" customHeight="1">
      <c r="A230" s="16"/>
      <c r="B230" s="41"/>
      <c r="C230" s="41"/>
      <c r="D230" s="41"/>
      <c r="E230" s="41"/>
      <c r="F230" s="16"/>
      <c r="G230" s="16"/>
      <c r="H230" s="16"/>
      <c r="I230" s="16"/>
      <c r="J230" s="16"/>
      <c r="K230" s="16"/>
      <c r="L230" s="16"/>
      <c r="M230" s="41"/>
      <c r="N230" s="41"/>
      <c r="O230" s="41"/>
      <c r="P230" s="41"/>
      <c r="Q230" s="41"/>
      <c r="R230" s="41"/>
      <c r="S230" s="41"/>
      <c r="T230" s="75"/>
      <c r="U230" s="77"/>
      <c r="V230" s="76"/>
      <c r="W230" s="78"/>
      <c r="X230" s="84"/>
      <c r="Y230" s="79"/>
      <c r="Z230" s="82"/>
      <c r="AA230" s="82"/>
      <c r="AB230" s="61"/>
      <c r="AC230" s="61"/>
      <c r="AD230" s="61"/>
      <c r="AE230" s="34"/>
    </row>
    <row r="231" spans="1:31" ht="15.75" customHeight="1">
      <c r="A231" s="16"/>
      <c r="B231" s="41"/>
      <c r="C231" s="41"/>
      <c r="D231" s="41"/>
      <c r="E231" s="41"/>
      <c r="F231" s="16"/>
      <c r="G231" s="16"/>
      <c r="H231" s="16"/>
      <c r="I231" s="16"/>
      <c r="J231" s="16"/>
      <c r="K231" s="16"/>
      <c r="L231" s="16"/>
      <c r="M231" s="41"/>
      <c r="N231" s="41"/>
      <c r="O231" s="41"/>
      <c r="P231" s="41"/>
      <c r="Q231" s="41"/>
      <c r="R231" s="41"/>
      <c r="S231" s="41"/>
      <c r="T231" s="59"/>
      <c r="U231" s="27"/>
      <c r="V231" s="73"/>
      <c r="W231" s="74"/>
      <c r="X231" s="53"/>
      <c r="Y231" s="53"/>
      <c r="Z231" s="82"/>
      <c r="AA231" s="82"/>
      <c r="AB231" s="61"/>
      <c r="AC231" s="61"/>
      <c r="AD231" s="61"/>
      <c r="AE231" s="34"/>
    </row>
    <row r="232" spans="1:31" ht="15.75" customHeight="1">
      <c r="A232" s="16"/>
      <c r="B232" s="41"/>
      <c r="C232" s="41"/>
      <c r="D232" s="41"/>
      <c r="E232" s="41"/>
      <c r="F232" s="16"/>
      <c r="G232" s="16"/>
      <c r="H232" s="16"/>
      <c r="I232" s="16"/>
      <c r="J232" s="16"/>
      <c r="K232" s="16"/>
      <c r="L232" s="16"/>
      <c r="M232" s="41"/>
      <c r="N232" s="41"/>
      <c r="O232" s="41"/>
      <c r="P232" s="41"/>
      <c r="Q232" s="41"/>
      <c r="R232" s="41"/>
      <c r="S232" s="41"/>
      <c r="T232" s="59"/>
      <c r="U232" s="27"/>
      <c r="V232" s="73"/>
      <c r="W232" s="74"/>
      <c r="X232" s="53"/>
      <c r="Y232" s="53"/>
      <c r="Z232" s="82"/>
      <c r="AA232" s="82"/>
      <c r="AB232" s="61"/>
      <c r="AC232" s="61"/>
      <c r="AD232" s="61"/>
      <c r="AE232" s="34"/>
    </row>
    <row r="233" spans="1:31" ht="15.75" customHeight="1">
      <c r="A233" s="16"/>
      <c r="B233" s="41"/>
      <c r="C233" s="41"/>
      <c r="D233" s="41"/>
      <c r="E233" s="41"/>
      <c r="F233" s="16"/>
      <c r="G233" s="16"/>
      <c r="H233" s="16"/>
      <c r="I233" s="16"/>
      <c r="J233" s="16"/>
      <c r="K233" s="16"/>
      <c r="L233" s="16"/>
      <c r="M233" s="41"/>
      <c r="N233" s="41"/>
      <c r="O233" s="41"/>
      <c r="P233" s="41"/>
      <c r="Q233" s="41"/>
      <c r="R233" s="41"/>
      <c r="S233" s="41"/>
      <c r="T233" s="59"/>
      <c r="U233" s="27"/>
      <c r="V233" s="73"/>
      <c r="W233" s="74"/>
      <c r="X233" s="53"/>
      <c r="Y233" s="53"/>
      <c r="Z233" s="82"/>
      <c r="AA233" s="82"/>
      <c r="AB233" s="61"/>
      <c r="AC233" s="61"/>
      <c r="AD233" s="61"/>
      <c r="AE233" s="34"/>
    </row>
    <row r="234" spans="1:31" ht="15.75" customHeight="1">
      <c r="A234" s="16"/>
      <c r="B234" s="41"/>
      <c r="C234" s="41"/>
      <c r="D234" s="41"/>
      <c r="E234" s="41"/>
      <c r="F234" s="16"/>
      <c r="G234" s="16"/>
      <c r="H234" s="16"/>
      <c r="I234" s="16"/>
      <c r="J234" s="16"/>
      <c r="K234" s="16"/>
      <c r="L234" s="16"/>
      <c r="M234" s="41"/>
      <c r="N234" s="41"/>
      <c r="O234" s="41"/>
      <c r="P234" s="41"/>
      <c r="Q234" s="41"/>
      <c r="R234" s="41"/>
      <c r="S234" s="41"/>
      <c r="T234" s="59"/>
      <c r="U234" s="27"/>
      <c r="V234" s="73"/>
      <c r="W234" s="74"/>
      <c r="X234" s="53"/>
      <c r="Y234" s="53"/>
      <c r="Z234" s="82"/>
      <c r="AA234" s="82"/>
      <c r="AB234" s="61"/>
      <c r="AC234" s="61"/>
      <c r="AD234" s="61"/>
      <c r="AE234" s="34"/>
    </row>
    <row r="235" spans="1:31" ht="15.75" customHeight="1">
      <c r="A235" s="16"/>
      <c r="B235" s="41"/>
      <c r="C235" s="41"/>
      <c r="D235" s="41"/>
      <c r="E235" s="41"/>
      <c r="F235" s="16"/>
      <c r="G235" s="16"/>
      <c r="H235" s="16"/>
      <c r="I235" s="16"/>
      <c r="J235" s="16"/>
      <c r="K235" s="16"/>
      <c r="L235" s="16"/>
      <c r="M235" s="41"/>
      <c r="N235" s="41"/>
      <c r="O235" s="41"/>
      <c r="P235" s="41"/>
      <c r="Q235" s="41"/>
      <c r="R235" s="41"/>
      <c r="S235" s="41"/>
      <c r="T235" s="75"/>
      <c r="U235" s="77"/>
      <c r="V235" s="76"/>
      <c r="W235" s="78"/>
      <c r="X235" s="84"/>
      <c r="Y235" s="79"/>
      <c r="Z235" s="82"/>
      <c r="AA235" s="82"/>
      <c r="AB235" s="61"/>
      <c r="AC235" s="61"/>
      <c r="AD235" s="61"/>
      <c r="AE235" s="34"/>
    </row>
    <row r="236" spans="1:31" ht="15.75" customHeight="1">
      <c r="A236" s="16"/>
      <c r="B236" s="41"/>
      <c r="C236" s="41"/>
      <c r="D236" s="41"/>
      <c r="E236" s="41"/>
      <c r="F236" s="16"/>
      <c r="G236" s="16"/>
      <c r="H236" s="16"/>
      <c r="I236" s="16"/>
      <c r="J236" s="16"/>
      <c r="K236" s="16"/>
      <c r="L236" s="16"/>
      <c r="M236" s="41"/>
      <c r="N236" s="41"/>
      <c r="O236" s="41"/>
      <c r="P236" s="41"/>
      <c r="Q236" s="41"/>
      <c r="R236" s="41"/>
      <c r="S236" s="41"/>
      <c r="T236" s="59"/>
      <c r="U236" s="27"/>
      <c r="V236" s="73"/>
      <c r="W236" s="74"/>
      <c r="X236" s="53"/>
      <c r="Y236" s="53"/>
      <c r="Z236" s="82"/>
      <c r="AA236" s="82"/>
      <c r="AB236" s="61"/>
      <c r="AC236" s="61"/>
      <c r="AD236" s="61"/>
      <c r="AE236" s="34"/>
    </row>
    <row r="237" spans="1:31" ht="15.75" customHeight="1">
      <c r="A237" s="16"/>
      <c r="B237" s="41"/>
      <c r="C237" s="41"/>
      <c r="D237" s="41"/>
      <c r="E237" s="41"/>
      <c r="F237" s="16"/>
      <c r="G237" s="16"/>
      <c r="H237" s="16"/>
      <c r="I237" s="16"/>
      <c r="J237" s="16"/>
      <c r="K237" s="16"/>
      <c r="L237" s="16"/>
      <c r="M237" s="41"/>
      <c r="N237" s="41"/>
      <c r="O237" s="41"/>
      <c r="P237" s="41"/>
      <c r="Q237" s="41"/>
      <c r="R237" s="41"/>
      <c r="S237" s="41"/>
      <c r="T237" s="59"/>
      <c r="U237" s="27"/>
      <c r="V237" s="73"/>
      <c r="W237" s="74"/>
      <c r="X237" s="53"/>
      <c r="Y237" s="53"/>
      <c r="Z237" s="82"/>
      <c r="AA237" s="82"/>
      <c r="AB237" s="67"/>
      <c r="AC237" s="67"/>
      <c r="AD237" s="67"/>
      <c r="AE237" s="34"/>
    </row>
    <row r="238" spans="1:31" ht="15.75" customHeight="1">
      <c r="A238" s="16"/>
      <c r="B238" s="41"/>
      <c r="C238" s="41"/>
      <c r="D238" s="41"/>
      <c r="E238" s="41"/>
      <c r="F238" s="16"/>
      <c r="G238" s="16"/>
      <c r="H238" s="16"/>
      <c r="I238" s="16"/>
      <c r="J238" s="16"/>
      <c r="K238" s="16"/>
      <c r="L238" s="16"/>
      <c r="M238" s="41"/>
      <c r="N238" s="41"/>
      <c r="O238" s="41"/>
      <c r="P238" s="41"/>
      <c r="Q238" s="41"/>
      <c r="R238" s="41"/>
      <c r="S238" s="41"/>
      <c r="T238" s="59"/>
      <c r="U238" s="27"/>
      <c r="V238" s="73"/>
      <c r="W238" s="74"/>
      <c r="X238" s="53"/>
      <c r="Y238" s="53"/>
      <c r="Z238" s="82"/>
      <c r="AA238" s="82"/>
      <c r="AB238" s="61" t="str">
        <f>Acciones_aportes!C560</f>
        <v xml:space="preserve">Transformación digital  </v>
      </c>
      <c r="AC238" s="62" t="str">
        <f>Acciones_aportes!B561</f>
        <v xml:space="preserve">Administrativo </v>
      </c>
      <c r="AD238" s="24" t="str">
        <f ca="1">IFERROR(__xludf.DUMMYFUNCTION("FILTER(X$2:X$509,W$2:W$509=AB238,V$2:V$509=AC238)"),"1.5.1. Implementar una estrategia institucional de transformación digital en el marco del sistema de la gestión de la calidad para la excelencia apoyada en acciones de cambio de cultura organizacional")</f>
        <v>1.5.1. Implementar una estrategia institucional de transformación digital en el marco del sistema de la gestión de la calidad para la excelencia apoyada en acciones de cambio de cultura organizacional</v>
      </c>
      <c r="AE238" s="27"/>
    </row>
    <row r="239" spans="1:31" ht="15.75" customHeight="1">
      <c r="A239" s="16"/>
      <c r="B239" s="41"/>
      <c r="C239" s="41"/>
      <c r="D239" s="41"/>
      <c r="E239" s="41"/>
      <c r="F239" s="16"/>
      <c r="G239" s="16"/>
      <c r="H239" s="16"/>
      <c r="I239" s="16"/>
      <c r="J239" s="16"/>
      <c r="K239" s="16"/>
      <c r="L239" s="16"/>
      <c r="M239" s="41"/>
      <c r="N239" s="41"/>
      <c r="O239" s="41"/>
      <c r="P239" s="41"/>
      <c r="Q239" s="41"/>
      <c r="R239" s="41"/>
      <c r="S239" s="41"/>
      <c r="T239" s="59"/>
      <c r="U239" s="27"/>
      <c r="V239" s="73"/>
      <c r="W239" s="74"/>
      <c r="X239" s="53"/>
      <c r="Y239" s="53"/>
      <c r="Z239" s="82"/>
      <c r="AA239" s="82"/>
      <c r="AB239" s="61"/>
      <c r="AC239" s="61"/>
      <c r="AD239" s="61" t="str">
        <f ca="1">IFERROR(__xludf.DUMMYFUNCTION("""COMPUTED_VALUE"""),"1.5.2. Actualizar permanentemente la infraestructura de tecnología digital en redes, equipos, sistemas y aplicaciones potenciadora de la innovación del quehacer universitario y con criterios de ciberseguridad")</f>
        <v>1.5.2. Actualizar permanentemente la infraestructura de tecnología digital en redes, equipos, sistemas y aplicaciones potenciadora de la innovación del quehacer universitario y con criterios de ciberseguridad</v>
      </c>
      <c r="AE239" s="34"/>
    </row>
    <row r="240" spans="1:31" ht="15.75" customHeight="1">
      <c r="A240" s="16"/>
      <c r="B240" s="41"/>
      <c r="C240" s="41"/>
      <c r="D240" s="41"/>
      <c r="E240" s="41"/>
      <c r="F240" s="16"/>
      <c r="G240" s="16"/>
      <c r="H240" s="16"/>
      <c r="I240" s="16"/>
      <c r="J240" s="16"/>
      <c r="K240" s="16"/>
      <c r="L240" s="16"/>
      <c r="M240" s="41"/>
      <c r="N240" s="41"/>
      <c r="O240" s="41"/>
      <c r="P240" s="41"/>
      <c r="Q240" s="41"/>
      <c r="R240" s="41"/>
      <c r="S240" s="41"/>
      <c r="T240" s="75"/>
      <c r="U240" s="77"/>
      <c r="V240" s="76"/>
      <c r="W240" s="78"/>
      <c r="X240" s="84"/>
      <c r="Y240" s="79"/>
      <c r="Z240" s="82"/>
      <c r="AA240" s="82"/>
      <c r="AB240" s="24" t="str">
        <f ca="1">IFERROR(__xludf.DUMMYFUNCTION("UNIQUE(FILTER(V$2:V$509,W$2:W$509=AB238))"),"Administrativo ")</f>
        <v xml:space="preserve">Administrativo </v>
      </c>
      <c r="AC240" s="61"/>
      <c r="AD240" s="61" t="str">
        <f ca="1">IFERROR(__xludf.DUMMYFUNCTION("""COMPUTED_VALUE"""),"1.5.3. Implementar estrategias propias de la Gobernanza Digital orientadas a la aplicación de las políticas institucionales en esta materia y acorde con los principios de Universidad Abierta")</f>
        <v>1.5.3. Implementar estrategias propias de la Gobernanza Digital orientadas a la aplicación de las políticas institucionales en esta materia y acorde con los principios de Universidad Abierta</v>
      </c>
      <c r="AE240" s="34"/>
    </row>
    <row r="241" spans="1:31" ht="15.75" customHeight="1">
      <c r="A241" s="16"/>
      <c r="B241" s="41"/>
      <c r="C241" s="41"/>
      <c r="D241" s="41"/>
      <c r="E241" s="41"/>
      <c r="F241" s="16"/>
      <c r="G241" s="16"/>
      <c r="H241" s="16"/>
      <c r="I241" s="16"/>
      <c r="J241" s="16"/>
      <c r="K241" s="16"/>
      <c r="L241" s="16"/>
      <c r="M241" s="41"/>
      <c r="N241" s="41"/>
      <c r="O241" s="41"/>
      <c r="P241" s="41"/>
      <c r="Q241" s="41"/>
      <c r="R241" s="41"/>
      <c r="S241" s="41"/>
      <c r="T241" s="59"/>
      <c r="U241" s="27"/>
      <c r="V241" s="73"/>
      <c r="W241" s="74"/>
      <c r="X241" s="53"/>
      <c r="Y241" s="53"/>
      <c r="Z241" s="82"/>
      <c r="AA241" s="82"/>
      <c r="AB241" s="62" t="str">
        <f ca="1">IFERROR(__xludf.DUMMYFUNCTION("""COMPUTED_VALUE"""),"Académico")</f>
        <v>Académico</v>
      </c>
      <c r="AC241" s="61"/>
      <c r="AD241" s="61" t="str">
        <f ca="1">IFERROR(__xludf.DUMMYFUNCTION("""COMPUTED_VALUE"""),"1.5.4. Impulsar acciones encaminadas a la incorporación de herramientas, materiales y recursos tecnológicos emergentes en el quehacer universitario")</f>
        <v>1.5.4. Impulsar acciones encaminadas a la incorporación de herramientas, materiales y recursos tecnológicos emergentes en el quehacer universitario</v>
      </c>
      <c r="AE241" s="34"/>
    </row>
    <row r="242" spans="1:31" ht="15.75" customHeight="1">
      <c r="A242" s="16"/>
      <c r="B242" s="41"/>
      <c r="C242" s="41"/>
      <c r="D242" s="41"/>
      <c r="E242" s="41"/>
      <c r="F242" s="16"/>
      <c r="G242" s="16"/>
      <c r="H242" s="16"/>
      <c r="I242" s="16"/>
      <c r="J242" s="16"/>
      <c r="K242" s="16"/>
      <c r="L242" s="16"/>
      <c r="M242" s="41"/>
      <c r="N242" s="41"/>
      <c r="O242" s="41"/>
      <c r="P242" s="41"/>
      <c r="Q242" s="41"/>
      <c r="R242" s="41"/>
      <c r="S242" s="41"/>
      <c r="T242" s="59"/>
      <c r="U242" s="27"/>
      <c r="V242" s="73"/>
      <c r="W242" s="74"/>
      <c r="X242" s="53"/>
      <c r="Y242" s="53"/>
      <c r="Z242" s="82"/>
      <c r="AA242" s="82"/>
      <c r="AB242" s="61" t="str">
        <f ca="1">IFERROR(__xludf.DUMMYFUNCTION("""COMPUTED_VALUE"""),"Vida Universitaria")</f>
        <v>Vida Universitaria</v>
      </c>
      <c r="AC242" s="61"/>
      <c r="AD242" s="61"/>
      <c r="AE242" s="34"/>
    </row>
    <row r="243" spans="1:31" ht="15.75" customHeight="1">
      <c r="A243" s="16"/>
      <c r="B243" s="41"/>
      <c r="C243" s="41"/>
      <c r="D243" s="41"/>
      <c r="E243" s="41"/>
      <c r="F243" s="16"/>
      <c r="G243" s="16"/>
      <c r="H243" s="16"/>
      <c r="I243" s="16"/>
      <c r="J243" s="16"/>
      <c r="K243" s="16"/>
      <c r="L243" s="16"/>
      <c r="M243" s="41"/>
      <c r="N243" s="41"/>
      <c r="O243" s="41"/>
      <c r="P243" s="41"/>
      <c r="Q243" s="41"/>
      <c r="R243" s="41"/>
      <c r="S243" s="41"/>
      <c r="T243" s="59"/>
      <c r="U243" s="27"/>
      <c r="V243" s="73"/>
      <c r="W243" s="74"/>
      <c r="X243" s="53"/>
      <c r="Y243" s="53"/>
      <c r="Z243" s="82"/>
      <c r="AA243" s="82"/>
      <c r="AB243" s="61"/>
      <c r="AC243" s="61"/>
      <c r="AD243" s="61"/>
      <c r="AE243" s="34"/>
    </row>
    <row r="244" spans="1:31" ht="15.75" customHeight="1">
      <c r="A244" s="16"/>
      <c r="B244" s="41"/>
      <c r="C244" s="41"/>
      <c r="D244" s="41"/>
      <c r="E244" s="41"/>
      <c r="F244" s="16"/>
      <c r="G244" s="16"/>
      <c r="H244" s="16"/>
      <c r="I244" s="16"/>
      <c r="J244" s="16"/>
      <c r="K244" s="16"/>
      <c r="L244" s="16"/>
      <c r="M244" s="41"/>
      <c r="N244" s="41"/>
      <c r="O244" s="41"/>
      <c r="P244" s="41"/>
      <c r="Q244" s="41"/>
      <c r="R244" s="41"/>
      <c r="S244" s="41"/>
      <c r="T244" s="59"/>
      <c r="U244" s="27"/>
      <c r="V244" s="73"/>
      <c r="W244" s="74"/>
      <c r="X244" s="53"/>
      <c r="Y244" s="53"/>
      <c r="Z244" s="82"/>
      <c r="AA244" s="82"/>
      <c r="AB244" s="61"/>
      <c r="AC244" s="61"/>
      <c r="AD244" s="61"/>
      <c r="AE244" s="34"/>
    </row>
    <row r="245" spans="1:31" ht="15.75" customHeight="1">
      <c r="A245" s="16"/>
      <c r="B245" s="41"/>
      <c r="C245" s="41"/>
      <c r="D245" s="41"/>
      <c r="E245" s="41"/>
      <c r="F245" s="16"/>
      <c r="G245" s="16"/>
      <c r="H245" s="16"/>
      <c r="I245" s="16"/>
      <c r="J245" s="16"/>
      <c r="K245" s="16"/>
      <c r="L245" s="16"/>
      <c r="M245" s="41"/>
      <c r="N245" s="41"/>
      <c r="O245" s="41"/>
      <c r="P245" s="41"/>
      <c r="Q245" s="41"/>
      <c r="R245" s="41"/>
      <c r="S245" s="41"/>
      <c r="T245" s="75"/>
      <c r="U245" s="77"/>
      <c r="V245" s="76"/>
      <c r="W245" s="78"/>
      <c r="X245" s="84"/>
      <c r="Y245" s="79"/>
      <c r="Z245" s="82"/>
      <c r="AA245" s="82"/>
      <c r="AB245" s="61"/>
      <c r="AC245" s="61"/>
      <c r="AD245" s="61"/>
      <c r="AE245" s="34"/>
    </row>
    <row r="246" spans="1:31" ht="15.75" customHeight="1">
      <c r="A246" s="16"/>
      <c r="B246" s="41"/>
      <c r="C246" s="41"/>
      <c r="D246" s="41"/>
      <c r="E246" s="41"/>
      <c r="F246" s="16"/>
      <c r="G246" s="16"/>
      <c r="H246" s="16"/>
      <c r="I246" s="16"/>
      <c r="J246" s="16"/>
      <c r="K246" s="16"/>
      <c r="L246" s="16"/>
      <c r="M246" s="41"/>
      <c r="N246" s="41"/>
      <c r="O246" s="41"/>
      <c r="P246" s="41"/>
      <c r="Q246" s="41"/>
      <c r="R246" s="41"/>
      <c r="S246" s="41"/>
      <c r="T246" s="59"/>
      <c r="U246" s="34"/>
      <c r="V246" s="34"/>
      <c r="W246" s="74"/>
      <c r="X246" s="53"/>
      <c r="Y246" s="53"/>
      <c r="Z246" s="82"/>
      <c r="AA246" s="82"/>
      <c r="AB246" s="61"/>
      <c r="AC246" s="61"/>
      <c r="AD246" s="61"/>
      <c r="AE246" s="34"/>
    </row>
    <row r="247" spans="1:31" ht="15.75" customHeight="1">
      <c r="A247" s="16"/>
      <c r="B247" s="41"/>
      <c r="C247" s="41"/>
      <c r="D247" s="41"/>
      <c r="E247" s="41"/>
      <c r="F247" s="16"/>
      <c r="G247" s="16"/>
      <c r="H247" s="16"/>
      <c r="I247" s="16"/>
      <c r="J247" s="16"/>
      <c r="K247" s="16"/>
      <c r="L247" s="16"/>
      <c r="M247" s="41"/>
      <c r="N247" s="41"/>
      <c r="O247" s="41"/>
      <c r="P247" s="41"/>
      <c r="Q247" s="41"/>
      <c r="R247" s="41"/>
      <c r="S247" s="41"/>
      <c r="T247" s="59"/>
      <c r="U247" s="34"/>
      <c r="V247" s="34"/>
      <c r="W247" s="74"/>
      <c r="X247" s="53"/>
      <c r="Y247" s="53"/>
      <c r="Z247" s="82"/>
      <c r="AA247" s="82"/>
      <c r="AB247" s="61"/>
      <c r="AC247" s="61"/>
      <c r="AD247" s="61"/>
      <c r="AE247" s="34"/>
    </row>
    <row r="248" spans="1:31" ht="15.75" customHeight="1">
      <c r="A248" s="16"/>
      <c r="B248" s="41"/>
      <c r="C248" s="41"/>
      <c r="D248" s="41"/>
      <c r="E248" s="41"/>
      <c r="F248" s="16"/>
      <c r="G248" s="16"/>
      <c r="H248" s="16"/>
      <c r="I248" s="16"/>
      <c r="J248" s="16"/>
      <c r="K248" s="16"/>
      <c r="L248" s="16"/>
      <c r="M248" s="41"/>
      <c r="N248" s="41"/>
      <c r="O248" s="41"/>
      <c r="P248" s="41"/>
      <c r="Q248" s="41"/>
      <c r="R248" s="41"/>
      <c r="S248" s="41"/>
      <c r="T248" s="59"/>
      <c r="U248" s="34"/>
      <c r="V248" s="34"/>
      <c r="W248" s="74"/>
      <c r="X248" s="53"/>
      <c r="Y248" s="53"/>
      <c r="Z248" s="82"/>
      <c r="AA248" s="82"/>
      <c r="AB248" s="61"/>
      <c r="AC248" s="61"/>
      <c r="AD248" s="61"/>
      <c r="AE248" s="34"/>
    </row>
    <row r="249" spans="1:31" ht="15.75" customHeight="1">
      <c r="A249" s="16"/>
      <c r="B249" s="41"/>
      <c r="C249" s="41"/>
      <c r="D249" s="41"/>
      <c r="E249" s="41"/>
      <c r="F249" s="16"/>
      <c r="G249" s="16"/>
      <c r="H249" s="16"/>
      <c r="I249" s="16"/>
      <c r="J249" s="16"/>
      <c r="K249" s="16"/>
      <c r="L249" s="16"/>
      <c r="M249" s="41"/>
      <c r="N249" s="41"/>
      <c r="O249" s="41"/>
      <c r="P249" s="41"/>
      <c r="Q249" s="41"/>
      <c r="R249" s="41"/>
      <c r="S249" s="41"/>
      <c r="T249" s="59"/>
      <c r="U249" s="34"/>
      <c r="V249" s="34"/>
      <c r="W249" s="74"/>
      <c r="X249" s="53"/>
      <c r="Y249" s="53"/>
      <c r="Z249" s="82"/>
      <c r="AA249" s="82"/>
      <c r="AB249" s="61"/>
      <c r="AC249" s="61"/>
      <c r="AD249" s="61"/>
      <c r="AE249" s="34"/>
    </row>
    <row r="250" spans="1:31" ht="15.75" customHeight="1">
      <c r="A250" s="16"/>
      <c r="B250" s="41"/>
      <c r="C250" s="41"/>
      <c r="D250" s="41"/>
      <c r="E250" s="41"/>
      <c r="F250" s="16"/>
      <c r="G250" s="16"/>
      <c r="H250" s="16"/>
      <c r="I250" s="16"/>
      <c r="J250" s="16"/>
      <c r="K250" s="16"/>
      <c r="L250" s="16"/>
      <c r="M250" s="41"/>
      <c r="N250" s="41"/>
      <c r="O250" s="41"/>
      <c r="P250" s="41"/>
      <c r="Q250" s="41"/>
      <c r="R250" s="41"/>
      <c r="S250" s="41"/>
      <c r="T250" s="75"/>
      <c r="U250" s="76"/>
      <c r="V250" s="76"/>
      <c r="W250" s="78"/>
      <c r="X250" s="79"/>
      <c r="Y250" s="79"/>
      <c r="Z250" s="82"/>
      <c r="AA250" s="82"/>
      <c r="AB250" s="61"/>
      <c r="AC250" s="61"/>
      <c r="AD250" s="61"/>
      <c r="AE250" s="34"/>
    </row>
    <row r="251" spans="1:31" ht="15.75" customHeight="1">
      <c r="A251" s="16"/>
      <c r="B251" s="41"/>
      <c r="C251" s="41"/>
      <c r="D251" s="41"/>
      <c r="E251" s="41"/>
      <c r="F251" s="16"/>
      <c r="G251" s="16"/>
      <c r="H251" s="16"/>
      <c r="I251" s="16"/>
      <c r="J251" s="16"/>
      <c r="K251" s="16"/>
      <c r="L251" s="16"/>
      <c r="M251" s="41"/>
      <c r="N251" s="41"/>
      <c r="O251" s="41"/>
      <c r="P251" s="41"/>
      <c r="Q251" s="41"/>
      <c r="R251" s="41"/>
      <c r="S251" s="41"/>
      <c r="T251" s="59"/>
      <c r="U251" s="34"/>
      <c r="V251" s="34"/>
      <c r="W251" s="74"/>
      <c r="X251" s="53"/>
      <c r="Y251" s="53"/>
      <c r="Z251" s="82"/>
      <c r="AA251" s="82"/>
      <c r="AB251" s="61"/>
      <c r="AC251" s="61"/>
      <c r="AD251" s="61"/>
      <c r="AE251" s="34"/>
    </row>
    <row r="252" spans="1:31" ht="15.75" customHeight="1">
      <c r="A252" s="16"/>
      <c r="B252" s="41"/>
      <c r="C252" s="41"/>
      <c r="D252" s="41"/>
      <c r="E252" s="41"/>
      <c r="F252" s="16"/>
      <c r="G252" s="16"/>
      <c r="H252" s="16"/>
      <c r="I252" s="16"/>
      <c r="J252" s="16"/>
      <c r="K252" s="16"/>
      <c r="L252" s="16"/>
      <c r="M252" s="41"/>
      <c r="N252" s="41"/>
      <c r="O252" s="41"/>
      <c r="P252" s="41"/>
      <c r="Q252" s="41"/>
      <c r="R252" s="41"/>
      <c r="S252" s="41"/>
      <c r="T252" s="59"/>
      <c r="U252" s="34"/>
      <c r="V252" s="34"/>
      <c r="W252" s="74"/>
      <c r="X252" s="53"/>
      <c r="Y252" s="53"/>
      <c r="Z252" s="82"/>
      <c r="AA252" s="82"/>
      <c r="AB252" s="61"/>
      <c r="AC252" s="61"/>
      <c r="AD252" s="61"/>
      <c r="AE252" s="34"/>
    </row>
    <row r="253" spans="1:31" ht="15.75" customHeight="1">
      <c r="A253" s="16"/>
      <c r="B253" s="41"/>
      <c r="C253" s="41"/>
      <c r="D253" s="41"/>
      <c r="E253" s="41"/>
      <c r="F253" s="16"/>
      <c r="G253" s="16"/>
      <c r="H253" s="16"/>
      <c r="I253" s="16"/>
      <c r="J253" s="16"/>
      <c r="K253" s="16"/>
      <c r="L253" s="16"/>
      <c r="M253" s="41"/>
      <c r="N253" s="41"/>
      <c r="O253" s="41"/>
      <c r="P253" s="41"/>
      <c r="Q253" s="41"/>
      <c r="R253" s="41"/>
      <c r="S253" s="41"/>
      <c r="T253" s="59"/>
      <c r="U253" s="34"/>
      <c r="V253" s="34"/>
      <c r="W253" s="74"/>
      <c r="X253" s="53"/>
      <c r="Y253" s="53"/>
      <c r="Z253" s="82"/>
      <c r="AA253" s="82"/>
      <c r="AB253" s="61"/>
      <c r="AC253" s="61"/>
      <c r="AD253" s="61"/>
      <c r="AE253" s="34"/>
    </row>
    <row r="254" spans="1:31" ht="15.75" customHeight="1">
      <c r="A254" s="16"/>
      <c r="B254" s="41"/>
      <c r="C254" s="41"/>
      <c r="D254" s="41"/>
      <c r="E254" s="41"/>
      <c r="F254" s="16"/>
      <c r="G254" s="16"/>
      <c r="H254" s="16"/>
      <c r="I254" s="16"/>
      <c r="J254" s="16"/>
      <c r="K254" s="16"/>
      <c r="L254" s="16"/>
      <c r="M254" s="41"/>
      <c r="N254" s="41"/>
      <c r="O254" s="41"/>
      <c r="P254" s="41"/>
      <c r="Q254" s="41"/>
      <c r="R254" s="41"/>
      <c r="S254" s="41"/>
      <c r="T254" s="59"/>
      <c r="U254" s="34"/>
      <c r="V254" s="34"/>
      <c r="W254" s="74"/>
      <c r="X254" s="53"/>
      <c r="Y254" s="53"/>
      <c r="Z254" s="82"/>
      <c r="AA254" s="82"/>
      <c r="AB254" s="61"/>
      <c r="AC254" s="61"/>
      <c r="AD254" s="61"/>
      <c r="AE254" s="34"/>
    </row>
    <row r="255" spans="1:31" ht="15.75" customHeight="1">
      <c r="A255" s="16"/>
      <c r="B255" s="41"/>
      <c r="C255" s="41"/>
      <c r="D255" s="41"/>
      <c r="E255" s="41"/>
      <c r="F255" s="16"/>
      <c r="G255" s="16"/>
      <c r="H255" s="16"/>
      <c r="I255" s="16"/>
      <c r="J255" s="16"/>
      <c r="K255" s="16"/>
      <c r="L255" s="16"/>
      <c r="M255" s="41"/>
      <c r="N255" s="41"/>
      <c r="O255" s="41"/>
      <c r="P255" s="41"/>
      <c r="Q255" s="41"/>
      <c r="R255" s="41"/>
      <c r="S255" s="41"/>
      <c r="T255" s="75"/>
      <c r="U255" s="76"/>
      <c r="V255" s="76"/>
      <c r="W255" s="78"/>
      <c r="X255" s="79"/>
      <c r="Y255" s="79"/>
      <c r="Z255" s="82"/>
      <c r="AA255" s="82"/>
      <c r="AB255" s="67"/>
      <c r="AC255" s="67"/>
      <c r="AD255" s="67"/>
      <c r="AE255" s="34"/>
    </row>
    <row r="256" spans="1:31" ht="15.75" customHeight="1">
      <c r="A256" s="16"/>
      <c r="B256" s="41"/>
      <c r="C256" s="41"/>
      <c r="D256" s="41"/>
      <c r="E256" s="41"/>
      <c r="F256" s="16"/>
      <c r="G256" s="16"/>
      <c r="H256" s="16"/>
      <c r="I256" s="16"/>
      <c r="J256" s="16"/>
      <c r="K256" s="16"/>
      <c r="L256" s="16"/>
      <c r="M256" s="41"/>
      <c r="N256" s="41"/>
      <c r="O256" s="41"/>
      <c r="P256" s="41"/>
      <c r="Q256" s="41"/>
      <c r="R256" s="41"/>
      <c r="S256" s="41"/>
      <c r="T256" s="59"/>
      <c r="U256" s="34"/>
      <c r="V256" s="34"/>
      <c r="W256" s="74"/>
      <c r="X256" s="53"/>
      <c r="Y256" s="53"/>
      <c r="Z256" s="82"/>
      <c r="AA256" s="82"/>
      <c r="AB256" s="61" t="str">
        <f>Acciones_aportes!C603</f>
        <v xml:space="preserve">Transformación digital  </v>
      </c>
      <c r="AC256" s="62" t="str">
        <f>Acciones_aportes!B604</f>
        <v>Académico</v>
      </c>
      <c r="AD256" s="24" t="str">
        <f ca="1">IFERROR(__xludf.DUMMYFUNCTION("FILTER(X$2:X$509,W$2:W$509=AB256,V$2:V$509=AC256)"),"1.5.5. Desarrollar estrategias dirigidas al diseño y uso de entornos digitales en el desarrollo de la acción sustantiva")</f>
        <v>1.5.5. Desarrollar estrategias dirigidas al diseño y uso de entornos digitales en el desarrollo de la acción sustantiva</v>
      </c>
      <c r="AE256" s="27"/>
    </row>
    <row r="257" spans="1:31" ht="15.75" customHeight="1">
      <c r="A257" s="16"/>
      <c r="B257" s="41"/>
      <c r="C257" s="41"/>
      <c r="D257" s="41"/>
      <c r="E257" s="41"/>
      <c r="F257" s="16"/>
      <c r="G257" s="16"/>
      <c r="H257" s="16"/>
      <c r="I257" s="16"/>
      <c r="J257" s="16"/>
      <c r="K257" s="16"/>
      <c r="L257" s="16"/>
      <c r="M257" s="41"/>
      <c r="N257" s="41"/>
      <c r="O257" s="41"/>
      <c r="P257" s="41"/>
      <c r="Q257" s="41"/>
      <c r="R257" s="41"/>
      <c r="S257" s="41"/>
      <c r="T257" s="59"/>
      <c r="U257" s="34"/>
      <c r="V257" s="34"/>
      <c r="W257" s="74"/>
      <c r="X257" s="53"/>
      <c r="Y257" s="53"/>
      <c r="Z257" s="82"/>
      <c r="AA257" s="82"/>
      <c r="AB257" s="61"/>
      <c r="AC257" s="61"/>
      <c r="AD257" s="61"/>
      <c r="AE257" s="34"/>
    </row>
    <row r="258" spans="1:31" ht="15.75" customHeight="1">
      <c r="A258" s="16"/>
      <c r="B258" s="41"/>
      <c r="C258" s="41"/>
      <c r="D258" s="41"/>
      <c r="E258" s="41"/>
      <c r="F258" s="16"/>
      <c r="G258" s="16"/>
      <c r="H258" s="16"/>
      <c r="I258" s="16"/>
      <c r="J258" s="16"/>
      <c r="K258" s="16"/>
      <c r="L258" s="16"/>
      <c r="M258" s="41"/>
      <c r="N258" s="41"/>
      <c r="O258" s="41"/>
      <c r="P258" s="41"/>
      <c r="Q258" s="41"/>
      <c r="R258" s="41"/>
      <c r="S258" s="41"/>
      <c r="T258" s="59"/>
      <c r="U258" s="34"/>
      <c r="V258" s="34"/>
      <c r="W258" s="74"/>
      <c r="X258" s="53"/>
      <c r="Y258" s="53"/>
      <c r="Z258" s="82"/>
      <c r="AA258" s="82"/>
      <c r="AB258" s="24" t="str">
        <f ca="1">IFERROR(__xludf.DUMMYFUNCTION("UNIQUE(FILTER(V$2:V$509,W$2:W$509=AB256))"),"Administrativo ")</f>
        <v xml:space="preserve">Administrativo </v>
      </c>
      <c r="AC258" s="61"/>
      <c r="AD258" s="61"/>
      <c r="AE258" s="34"/>
    </row>
    <row r="259" spans="1:31" ht="15.75" customHeight="1">
      <c r="A259" s="16"/>
      <c r="B259" s="41"/>
      <c r="C259" s="41"/>
      <c r="D259" s="41"/>
      <c r="E259" s="41"/>
      <c r="F259" s="16"/>
      <c r="G259" s="16"/>
      <c r="H259" s="16"/>
      <c r="I259" s="16"/>
      <c r="J259" s="16"/>
      <c r="K259" s="16"/>
      <c r="L259" s="16"/>
      <c r="M259" s="41"/>
      <c r="N259" s="41"/>
      <c r="O259" s="41"/>
      <c r="P259" s="41"/>
      <c r="Q259" s="41"/>
      <c r="R259" s="41"/>
      <c r="S259" s="41"/>
      <c r="T259" s="59"/>
      <c r="U259" s="34"/>
      <c r="V259" s="34"/>
      <c r="W259" s="74"/>
      <c r="X259" s="53"/>
      <c r="Y259" s="53"/>
      <c r="Z259" s="82"/>
      <c r="AA259" s="82"/>
      <c r="AB259" s="62" t="str">
        <f ca="1">IFERROR(__xludf.DUMMYFUNCTION("""COMPUTED_VALUE"""),"Académico")</f>
        <v>Académico</v>
      </c>
      <c r="AC259" s="61"/>
      <c r="AD259" s="61"/>
      <c r="AE259" s="34"/>
    </row>
    <row r="260" spans="1:31" ht="15.75" customHeight="1">
      <c r="A260" s="16"/>
      <c r="B260" s="41"/>
      <c r="C260" s="41"/>
      <c r="D260" s="41"/>
      <c r="E260" s="41"/>
      <c r="F260" s="16"/>
      <c r="G260" s="16"/>
      <c r="H260" s="16"/>
      <c r="I260" s="16"/>
      <c r="J260" s="16"/>
      <c r="K260" s="16"/>
      <c r="L260" s="16"/>
      <c r="M260" s="41"/>
      <c r="N260" s="41"/>
      <c r="O260" s="41"/>
      <c r="P260" s="41"/>
      <c r="Q260" s="41"/>
      <c r="R260" s="41"/>
      <c r="S260" s="41"/>
      <c r="T260" s="75"/>
      <c r="U260" s="77"/>
      <c r="V260" s="76"/>
      <c r="W260" s="78"/>
      <c r="X260" s="84"/>
      <c r="Y260" s="79"/>
      <c r="Z260" s="82"/>
      <c r="AA260" s="82"/>
      <c r="AB260" s="61" t="str">
        <f ca="1">IFERROR(__xludf.DUMMYFUNCTION("""COMPUTED_VALUE"""),"Vida Universitaria")</f>
        <v>Vida Universitaria</v>
      </c>
      <c r="AC260" s="61"/>
      <c r="AD260" s="61"/>
      <c r="AE260" s="34"/>
    </row>
    <row r="261" spans="1:31" ht="15.75" customHeight="1">
      <c r="A261" s="16"/>
      <c r="B261" s="41"/>
      <c r="C261" s="41"/>
      <c r="D261" s="41"/>
      <c r="E261" s="41"/>
      <c r="F261" s="16"/>
      <c r="G261" s="16"/>
      <c r="H261" s="16"/>
      <c r="I261" s="16"/>
      <c r="J261" s="16"/>
      <c r="K261" s="16"/>
      <c r="L261" s="16"/>
      <c r="M261" s="41"/>
      <c r="N261" s="41"/>
      <c r="O261" s="41"/>
      <c r="P261" s="41"/>
      <c r="Q261" s="41"/>
      <c r="R261" s="41"/>
      <c r="S261" s="41"/>
      <c r="T261" s="59"/>
      <c r="U261" s="34"/>
      <c r="V261" s="34"/>
      <c r="W261" s="74"/>
      <c r="X261" s="53"/>
      <c r="Y261" s="53"/>
      <c r="Z261" s="82"/>
      <c r="AA261" s="82"/>
      <c r="AB261" s="61"/>
      <c r="AC261" s="61"/>
      <c r="AD261" s="61"/>
      <c r="AE261" s="34"/>
    </row>
    <row r="262" spans="1:31" ht="15.75" customHeight="1">
      <c r="A262" s="16"/>
      <c r="B262" s="41"/>
      <c r="C262" s="41"/>
      <c r="D262" s="41"/>
      <c r="E262" s="41"/>
      <c r="F262" s="16"/>
      <c r="G262" s="16"/>
      <c r="H262" s="16"/>
      <c r="I262" s="16"/>
      <c r="J262" s="16"/>
      <c r="K262" s="16"/>
      <c r="L262" s="16"/>
      <c r="M262" s="41"/>
      <c r="N262" s="41"/>
      <c r="O262" s="41"/>
      <c r="P262" s="41"/>
      <c r="Q262" s="41"/>
      <c r="R262" s="41"/>
      <c r="S262" s="41"/>
      <c r="T262" s="59"/>
      <c r="U262" s="34"/>
      <c r="V262" s="34"/>
      <c r="W262" s="74"/>
      <c r="X262" s="53"/>
      <c r="Y262" s="53"/>
      <c r="Z262" s="82"/>
      <c r="AA262" s="82"/>
      <c r="AB262" s="61"/>
      <c r="AC262" s="61"/>
      <c r="AD262" s="61"/>
      <c r="AE262" s="34"/>
    </row>
    <row r="263" spans="1:31" ht="15.75" customHeight="1">
      <c r="A263" s="16"/>
      <c r="B263" s="41"/>
      <c r="C263" s="41"/>
      <c r="D263" s="41"/>
      <c r="E263" s="41"/>
      <c r="F263" s="16"/>
      <c r="G263" s="16"/>
      <c r="H263" s="16"/>
      <c r="I263" s="16"/>
      <c r="J263" s="16"/>
      <c r="K263" s="16"/>
      <c r="L263" s="16"/>
      <c r="M263" s="41"/>
      <c r="N263" s="41"/>
      <c r="O263" s="41"/>
      <c r="P263" s="41"/>
      <c r="Q263" s="41"/>
      <c r="R263" s="41"/>
      <c r="S263" s="41"/>
      <c r="T263" s="59"/>
      <c r="U263" s="34"/>
      <c r="V263" s="34"/>
      <c r="W263" s="74"/>
      <c r="X263" s="53"/>
      <c r="Y263" s="53"/>
      <c r="Z263" s="82"/>
      <c r="AA263" s="82"/>
      <c r="AB263" s="61"/>
      <c r="AC263" s="61"/>
      <c r="AD263" s="61"/>
      <c r="AE263" s="34"/>
    </row>
    <row r="264" spans="1:31" ht="15.75" customHeight="1">
      <c r="A264" s="16"/>
      <c r="B264" s="41"/>
      <c r="C264" s="41"/>
      <c r="D264" s="41"/>
      <c r="E264" s="41"/>
      <c r="F264" s="16"/>
      <c r="G264" s="16"/>
      <c r="H264" s="16"/>
      <c r="I264" s="16"/>
      <c r="J264" s="16"/>
      <c r="K264" s="16"/>
      <c r="L264" s="16"/>
      <c r="M264" s="41"/>
      <c r="N264" s="41"/>
      <c r="O264" s="41"/>
      <c r="P264" s="41"/>
      <c r="Q264" s="41"/>
      <c r="R264" s="41"/>
      <c r="S264" s="41"/>
      <c r="T264" s="59"/>
      <c r="U264" s="34"/>
      <c r="V264" s="34"/>
      <c r="W264" s="74"/>
      <c r="X264" s="53"/>
      <c r="Y264" s="53"/>
      <c r="Z264" s="82"/>
      <c r="AA264" s="82"/>
      <c r="AB264" s="61"/>
      <c r="AC264" s="61"/>
      <c r="AD264" s="61"/>
      <c r="AE264" s="34"/>
    </row>
    <row r="265" spans="1:31" ht="15.75" customHeight="1">
      <c r="A265" s="16"/>
      <c r="B265" s="41"/>
      <c r="C265" s="41"/>
      <c r="D265" s="41"/>
      <c r="E265" s="41"/>
      <c r="F265" s="16"/>
      <c r="G265" s="16"/>
      <c r="H265" s="16"/>
      <c r="I265" s="16"/>
      <c r="J265" s="16"/>
      <c r="K265" s="16"/>
      <c r="L265" s="16"/>
      <c r="M265" s="41"/>
      <c r="N265" s="41"/>
      <c r="O265" s="41"/>
      <c r="P265" s="41"/>
      <c r="Q265" s="41"/>
      <c r="R265" s="41"/>
      <c r="S265" s="41"/>
      <c r="T265" s="75"/>
      <c r="U265" s="77"/>
      <c r="V265" s="76"/>
      <c r="W265" s="78"/>
      <c r="X265" s="84"/>
      <c r="Y265" s="79"/>
      <c r="Z265" s="82"/>
      <c r="AA265" s="82"/>
      <c r="AB265" s="61"/>
      <c r="AC265" s="61"/>
      <c r="AD265" s="61"/>
      <c r="AE265" s="34"/>
    </row>
    <row r="266" spans="1:31" ht="15.75" customHeight="1">
      <c r="A266" s="16"/>
      <c r="B266" s="41"/>
      <c r="C266" s="41"/>
      <c r="D266" s="41"/>
      <c r="E266" s="41"/>
      <c r="F266" s="16"/>
      <c r="G266" s="16"/>
      <c r="H266" s="16"/>
      <c r="I266" s="16"/>
      <c r="J266" s="16"/>
      <c r="K266" s="16"/>
      <c r="L266" s="16"/>
      <c r="M266" s="41"/>
      <c r="N266" s="41"/>
      <c r="O266" s="41"/>
      <c r="P266" s="41"/>
      <c r="Q266" s="41"/>
      <c r="R266" s="41"/>
      <c r="S266" s="41"/>
      <c r="T266" s="59"/>
      <c r="U266" s="34"/>
      <c r="V266" s="34"/>
      <c r="W266" s="74"/>
      <c r="X266" s="53"/>
      <c r="Y266" s="53"/>
      <c r="Z266" s="82"/>
      <c r="AA266" s="82"/>
      <c r="AB266" s="61"/>
      <c r="AC266" s="61"/>
      <c r="AD266" s="61"/>
      <c r="AE266" s="34"/>
    </row>
    <row r="267" spans="1:31" ht="15.75" customHeight="1">
      <c r="A267" s="16"/>
      <c r="B267" s="41"/>
      <c r="C267" s="41"/>
      <c r="D267" s="41"/>
      <c r="E267" s="41"/>
      <c r="F267" s="16"/>
      <c r="G267" s="16"/>
      <c r="H267" s="16"/>
      <c r="I267" s="16"/>
      <c r="J267" s="16"/>
      <c r="K267" s="16"/>
      <c r="L267" s="16"/>
      <c r="M267" s="41"/>
      <c r="N267" s="41"/>
      <c r="O267" s="41"/>
      <c r="P267" s="41"/>
      <c r="Q267" s="41"/>
      <c r="R267" s="41"/>
      <c r="S267" s="41"/>
      <c r="T267" s="59"/>
      <c r="U267" s="34"/>
      <c r="V267" s="34"/>
      <c r="W267" s="74"/>
      <c r="X267" s="53"/>
      <c r="Y267" s="53"/>
      <c r="Z267" s="82"/>
      <c r="AA267" s="82"/>
      <c r="AB267" s="61"/>
      <c r="AC267" s="61"/>
      <c r="AD267" s="61"/>
      <c r="AE267" s="34"/>
    </row>
    <row r="268" spans="1:31" ht="15.75" customHeight="1">
      <c r="A268" s="16"/>
      <c r="B268" s="41"/>
      <c r="C268" s="41"/>
      <c r="D268" s="41"/>
      <c r="E268" s="41"/>
      <c r="F268" s="16"/>
      <c r="G268" s="16"/>
      <c r="H268" s="16"/>
      <c r="I268" s="16"/>
      <c r="J268" s="16"/>
      <c r="K268" s="16"/>
      <c r="L268" s="16"/>
      <c r="M268" s="41"/>
      <c r="N268" s="41"/>
      <c r="O268" s="41"/>
      <c r="P268" s="41"/>
      <c r="Q268" s="41"/>
      <c r="R268" s="41"/>
      <c r="S268" s="41"/>
      <c r="T268" s="59"/>
      <c r="U268" s="34"/>
      <c r="V268" s="34"/>
      <c r="W268" s="74"/>
      <c r="X268" s="53"/>
      <c r="Y268" s="53"/>
      <c r="Z268" s="82"/>
      <c r="AA268" s="82"/>
      <c r="AB268" s="61"/>
      <c r="AC268" s="61"/>
      <c r="AD268" s="61"/>
      <c r="AE268" s="34"/>
    </row>
    <row r="269" spans="1:31" ht="15.75" customHeight="1">
      <c r="A269" s="16"/>
      <c r="B269" s="41"/>
      <c r="C269" s="41"/>
      <c r="D269" s="41"/>
      <c r="E269" s="41"/>
      <c r="F269" s="16"/>
      <c r="G269" s="16"/>
      <c r="H269" s="16"/>
      <c r="I269" s="16"/>
      <c r="J269" s="16"/>
      <c r="K269" s="16"/>
      <c r="L269" s="16"/>
      <c r="M269" s="41"/>
      <c r="N269" s="41"/>
      <c r="O269" s="41"/>
      <c r="P269" s="41"/>
      <c r="Q269" s="41"/>
      <c r="R269" s="41"/>
      <c r="S269" s="41"/>
      <c r="T269" s="59"/>
      <c r="U269" s="34"/>
      <c r="V269" s="34"/>
      <c r="W269" s="74"/>
      <c r="X269" s="53"/>
      <c r="Y269" s="53"/>
      <c r="Z269" s="82"/>
      <c r="AA269" s="82"/>
      <c r="AB269" s="61"/>
      <c r="AC269" s="61"/>
      <c r="AD269" s="61"/>
      <c r="AE269" s="34"/>
    </row>
    <row r="270" spans="1:31" ht="15.75" customHeight="1">
      <c r="A270" s="16"/>
      <c r="B270" s="41"/>
      <c r="C270" s="41"/>
      <c r="D270" s="41"/>
      <c r="E270" s="41"/>
      <c r="F270" s="16"/>
      <c r="G270" s="16"/>
      <c r="H270" s="16"/>
      <c r="I270" s="16"/>
      <c r="J270" s="16"/>
      <c r="K270" s="16"/>
      <c r="L270" s="16"/>
      <c r="M270" s="41"/>
      <c r="N270" s="41"/>
      <c r="O270" s="41"/>
      <c r="P270" s="41"/>
      <c r="Q270" s="41"/>
      <c r="R270" s="41"/>
      <c r="S270" s="41"/>
      <c r="T270" s="75"/>
      <c r="U270" s="77"/>
      <c r="V270" s="76"/>
      <c r="W270" s="78"/>
      <c r="X270" s="84"/>
      <c r="Y270" s="79"/>
      <c r="Z270" s="82"/>
      <c r="AA270" s="82"/>
      <c r="AB270" s="61"/>
      <c r="AC270" s="61"/>
      <c r="AD270" s="61"/>
      <c r="AE270" s="34"/>
    </row>
    <row r="271" spans="1:31" ht="15.75" customHeight="1">
      <c r="A271" s="16"/>
      <c r="B271" s="41"/>
      <c r="C271" s="41"/>
      <c r="D271" s="41"/>
      <c r="E271" s="41"/>
      <c r="F271" s="16"/>
      <c r="G271" s="16"/>
      <c r="H271" s="16"/>
      <c r="I271" s="16"/>
      <c r="J271" s="16"/>
      <c r="K271" s="16"/>
      <c r="L271" s="16"/>
      <c r="M271" s="41"/>
      <c r="N271" s="41"/>
      <c r="O271" s="41"/>
      <c r="P271" s="41"/>
      <c r="Q271" s="41"/>
      <c r="R271" s="41"/>
      <c r="S271" s="41"/>
      <c r="T271" s="59"/>
      <c r="U271" s="34"/>
      <c r="V271" s="34"/>
      <c r="W271" s="74"/>
      <c r="X271" s="53"/>
      <c r="Y271" s="53"/>
      <c r="Z271" s="82"/>
      <c r="AA271" s="82"/>
      <c r="AB271" s="61"/>
      <c r="AC271" s="61"/>
      <c r="AD271" s="61"/>
      <c r="AE271" s="34"/>
    </row>
    <row r="272" spans="1:31" ht="15.75" customHeight="1">
      <c r="A272" s="16"/>
      <c r="B272" s="41"/>
      <c r="C272" s="41"/>
      <c r="D272" s="41"/>
      <c r="E272" s="41"/>
      <c r="F272" s="16"/>
      <c r="G272" s="16"/>
      <c r="H272" s="16"/>
      <c r="I272" s="16"/>
      <c r="J272" s="16"/>
      <c r="K272" s="16"/>
      <c r="L272" s="16"/>
      <c r="M272" s="41"/>
      <c r="N272" s="41"/>
      <c r="O272" s="41"/>
      <c r="P272" s="41"/>
      <c r="Q272" s="41"/>
      <c r="R272" s="41"/>
      <c r="S272" s="41"/>
      <c r="T272" s="59"/>
      <c r="U272" s="34"/>
      <c r="V272" s="34"/>
      <c r="W272" s="74"/>
      <c r="X272" s="53"/>
      <c r="Y272" s="53"/>
      <c r="Z272" s="82"/>
      <c r="AA272" s="82"/>
      <c r="AB272" s="61"/>
      <c r="AC272" s="61"/>
      <c r="AD272" s="61"/>
      <c r="AE272" s="34"/>
    </row>
    <row r="273" spans="1:31" ht="15.75" customHeight="1">
      <c r="A273" s="16"/>
      <c r="B273" s="41"/>
      <c r="C273" s="41"/>
      <c r="D273" s="41"/>
      <c r="E273" s="41"/>
      <c r="F273" s="16"/>
      <c r="G273" s="16"/>
      <c r="H273" s="16"/>
      <c r="I273" s="16"/>
      <c r="J273" s="16"/>
      <c r="K273" s="16"/>
      <c r="L273" s="16"/>
      <c r="M273" s="41"/>
      <c r="N273" s="41"/>
      <c r="O273" s="41"/>
      <c r="P273" s="41"/>
      <c r="Q273" s="41"/>
      <c r="R273" s="41"/>
      <c r="S273" s="41"/>
      <c r="T273" s="59"/>
      <c r="U273" s="34"/>
      <c r="V273" s="34"/>
      <c r="W273" s="74"/>
      <c r="X273" s="53"/>
      <c r="Y273" s="53"/>
      <c r="Z273" s="82"/>
      <c r="AA273" s="82"/>
      <c r="AB273" s="67"/>
      <c r="AC273" s="67"/>
      <c r="AD273" s="67"/>
      <c r="AE273" s="34"/>
    </row>
    <row r="274" spans="1:31" ht="15.75" customHeight="1">
      <c r="A274" s="16"/>
      <c r="B274" s="41"/>
      <c r="C274" s="41"/>
      <c r="D274" s="41"/>
      <c r="E274" s="41"/>
      <c r="F274" s="16"/>
      <c r="G274" s="16"/>
      <c r="H274" s="16"/>
      <c r="I274" s="16"/>
      <c r="J274" s="16"/>
      <c r="K274" s="16"/>
      <c r="L274" s="16"/>
      <c r="M274" s="41"/>
      <c r="N274" s="41"/>
      <c r="O274" s="41"/>
      <c r="P274" s="41"/>
      <c r="Q274" s="41"/>
      <c r="R274" s="41"/>
      <c r="S274" s="41"/>
      <c r="T274" s="59"/>
      <c r="U274" s="34"/>
      <c r="V274" s="34"/>
      <c r="W274" s="74"/>
      <c r="X274" s="53"/>
      <c r="Y274" s="53"/>
      <c r="Z274" s="82"/>
      <c r="AA274" s="82"/>
      <c r="AB274" s="61" t="str">
        <f>Acciones_aportes!C646</f>
        <v xml:space="preserve">Transformación digital  </v>
      </c>
      <c r="AC274" s="62" t="str">
        <f>Acciones_aportes!B647</f>
        <v>Vida Universitaria</v>
      </c>
      <c r="AD274" s="24" t="str">
        <f ca="1">IFERROR(__xludf.DUMMYFUNCTION("FILTER(X$2:X$509,W$2:W$509=AB274,V$2:V$509=AC274)"),"1.5.6. Impulsar acciones dirigidas a elevar las competencias digitales entre las personas estudiantes")</f>
        <v>1.5.6. Impulsar acciones dirigidas a elevar las competencias digitales entre las personas estudiantes</v>
      </c>
      <c r="AE274" s="27"/>
    </row>
    <row r="275" spans="1:31" ht="15.75" customHeight="1">
      <c r="A275" s="16"/>
      <c r="B275" s="41"/>
      <c r="C275" s="41"/>
      <c r="D275" s="41"/>
      <c r="E275" s="41"/>
      <c r="F275" s="16"/>
      <c r="G275" s="16"/>
      <c r="H275" s="16"/>
      <c r="I275" s="16"/>
      <c r="J275" s="16"/>
      <c r="K275" s="16"/>
      <c r="L275" s="16"/>
      <c r="M275" s="41"/>
      <c r="N275" s="41"/>
      <c r="O275" s="41"/>
      <c r="P275" s="41"/>
      <c r="Q275" s="41"/>
      <c r="R275" s="41"/>
      <c r="S275" s="41"/>
      <c r="T275" s="75"/>
      <c r="U275" s="77"/>
      <c r="V275" s="76"/>
      <c r="W275" s="78"/>
      <c r="X275" s="84"/>
      <c r="Y275" s="79"/>
      <c r="Z275" s="82"/>
      <c r="AA275" s="82"/>
      <c r="AB275" s="61"/>
      <c r="AC275" s="61"/>
      <c r="AD275" s="61"/>
      <c r="AE275" s="34"/>
    </row>
    <row r="276" spans="1:31" ht="15.75" customHeight="1">
      <c r="A276" s="16"/>
      <c r="B276" s="41"/>
      <c r="C276" s="41"/>
      <c r="D276" s="41"/>
      <c r="E276" s="41"/>
      <c r="F276" s="16"/>
      <c r="G276" s="16"/>
      <c r="H276" s="16"/>
      <c r="I276" s="16"/>
      <c r="J276" s="16"/>
      <c r="K276" s="16"/>
      <c r="L276" s="16"/>
      <c r="M276" s="41"/>
      <c r="N276" s="41"/>
      <c r="O276" s="41"/>
      <c r="P276" s="41"/>
      <c r="Q276" s="41"/>
      <c r="R276" s="41"/>
      <c r="S276" s="41"/>
      <c r="T276" s="59"/>
      <c r="U276" s="34"/>
      <c r="V276" s="34"/>
      <c r="W276" s="74"/>
      <c r="X276" s="53"/>
      <c r="Y276" s="53"/>
      <c r="Z276" s="82"/>
      <c r="AA276" s="82"/>
      <c r="AB276" s="24" t="str">
        <f ca="1">IFERROR(__xludf.DUMMYFUNCTION("UNIQUE(FILTER(V$2:V$509,W$2:W$509=AB274))"),"Administrativo ")</f>
        <v xml:space="preserve">Administrativo </v>
      </c>
      <c r="AC276" s="61"/>
      <c r="AD276" s="61"/>
      <c r="AE276" s="34"/>
    </row>
    <row r="277" spans="1:31" ht="15.75" customHeight="1">
      <c r="A277" s="16"/>
      <c r="B277" s="41"/>
      <c r="C277" s="41"/>
      <c r="D277" s="41"/>
      <c r="E277" s="41"/>
      <c r="F277" s="16"/>
      <c r="G277" s="16"/>
      <c r="H277" s="16"/>
      <c r="I277" s="16"/>
      <c r="J277" s="16"/>
      <c r="K277" s="16"/>
      <c r="L277" s="16"/>
      <c r="M277" s="41"/>
      <c r="N277" s="41"/>
      <c r="O277" s="41"/>
      <c r="P277" s="41"/>
      <c r="Q277" s="41"/>
      <c r="R277" s="41"/>
      <c r="S277" s="41"/>
      <c r="T277" s="59"/>
      <c r="U277" s="34"/>
      <c r="V277" s="34"/>
      <c r="W277" s="74"/>
      <c r="X277" s="53"/>
      <c r="Y277" s="53"/>
      <c r="Z277" s="82"/>
      <c r="AA277" s="82"/>
      <c r="AB277" s="62" t="str">
        <f ca="1">IFERROR(__xludf.DUMMYFUNCTION("""COMPUTED_VALUE"""),"Académico")</f>
        <v>Académico</v>
      </c>
      <c r="AC277" s="61"/>
      <c r="AD277" s="61"/>
      <c r="AE277" s="34"/>
    </row>
    <row r="278" spans="1:31" ht="15.75" customHeight="1">
      <c r="A278" s="16"/>
      <c r="B278" s="41"/>
      <c r="C278" s="41"/>
      <c r="D278" s="41"/>
      <c r="E278" s="41"/>
      <c r="F278" s="16"/>
      <c r="G278" s="16"/>
      <c r="H278" s="16"/>
      <c r="I278" s="16"/>
      <c r="J278" s="16"/>
      <c r="K278" s="16"/>
      <c r="L278" s="16"/>
      <c r="M278" s="41"/>
      <c r="N278" s="41"/>
      <c r="O278" s="41"/>
      <c r="P278" s="41"/>
      <c r="Q278" s="41"/>
      <c r="R278" s="41"/>
      <c r="S278" s="41"/>
      <c r="T278" s="59"/>
      <c r="U278" s="34"/>
      <c r="V278" s="34"/>
      <c r="W278" s="74"/>
      <c r="X278" s="53"/>
      <c r="Y278" s="53"/>
      <c r="Z278" s="82"/>
      <c r="AA278" s="82"/>
      <c r="AB278" s="61" t="str">
        <f ca="1">IFERROR(__xludf.DUMMYFUNCTION("""COMPUTED_VALUE"""),"Vida Universitaria")</f>
        <v>Vida Universitaria</v>
      </c>
      <c r="AC278" s="61"/>
      <c r="AD278" s="61"/>
      <c r="AE278" s="34"/>
    </row>
    <row r="279" spans="1:31" ht="15.75" customHeight="1">
      <c r="A279" s="16"/>
      <c r="B279" s="41"/>
      <c r="C279" s="41"/>
      <c r="D279" s="41"/>
      <c r="E279" s="41"/>
      <c r="F279" s="16"/>
      <c r="G279" s="16"/>
      <c r="H279" s="16"/>
      <c r="I279" s="16"/>
      <c r="J279" s="16"/>
      <c r="K279" s="16"/>
      <c r="L279" s="16"/>
      <c r="M279" s="41"/>
      <c r="N279" s="41"/>
      <c r="O279" s="41"/>
      <c r="P279" s="41"/>
      <c r="Q279" s="41"/>
      <c r="R279" s="41"/>
      <c r="S279" s="41"/>
      <c r="T279" s="59"/>
      <c r="U279" s="34"/>
      <c r="V279" s="34"/>
      <c r="W279" s="74"/>
      <c r="X279" s="53"/>
      <c r="Y279" s="53"/>
      <c r="Z279" s="82"/>
      <c r="AA279" s="82"/>
      <c r="AB279" s="61"/>
      <c r="AC279" s="61"/>
      <c r="AD279" s="61"/>
      <c r="AE279" s="34"/>
    </row>
    <row r="280" spans="1:31" ht="15.75" customHeight="1">
      <c r="A280" s="16"/>
      <c r="B280" s="41"/>
      <c r="C280" s="41"/>
      <c r="D280" s="41"/>
      <c r="E280" s="41"/>
      <c r="F280" s="16"/>
      <c r="G280" s="16"/>
      <c r="H280" s="16"/>
      <c r="I280" s="16"/>
      <c r="J280" s="16"/>
      <c r="K280" s="16"/>
      <c r="L280" s="16"/>
      <c r="M280" s="41"/>
      <c r="N280" s="41"/>
      <c r="O280" s="41"/>
      <c r="P280" s="41"/>
      <c r="Q280" s="41"/>
      <c r="R280" s="41"/>
      <c r="S280" s="41"/>
      <c r="T280" s="75"/>
      <c r="U280" s="76"/>
      <c r="V280" s="76"/>
      <c r="W280" s="78"/>
      <c r="X280" s="79"/>
      <c r="Y280" s="79"/>
      <c r="Z280" s="82"/>
      <c r="AA280" s="82"/>
      <c r="AB280" s="61"/>
      <c r="AC280" s="61"/>
      <c r="AD280" s="61"/>
      <c r="AE280" s="34"/>
    </row>
    <row r="281" spans="1:31" ht="15.75" customHeight="1">
      <c r="A281" s="16"/>
      <c r="B281" s="41"/>
      <c r="C281" s="41"/>
      <c r="D281" s="41"/>
      <c r="E281" s="41"/>
      <c r="F281" s="16"/>
      <c r="G281" s="16"/>
      <c r="H281" s="16"/>
      <c r="I281" s="16"/>
      <c r="J281" s="16"/>
      <c r="K281" s="16"/>
      <c r="L281" s="16"/>
      <c r="M281" s="41"/>
      <c r="N281" s="41"/>
      <c r="O281" s="41"/>
      <c r="P281" s="41"/>
      <c r="Q281" s="41"/>
      <c r="R281" s="41"/>
      <c r="S281" s="41"/>
      <c r="T281" s="59"/>
      <c r="U281" s="34"/>
      <c r="V281" s="34"/>
      <c r="W281" s="74"/>
      <c r="X281" s="53"/>
      <c r="Y281" s="53"/>
      <c r="Z281" s="82"/>
      <c r="AA281" s="82"/>
      <c r="AB281" s="61"/>
      <c r="AC281" s="61"/>
      <c r="AD281" s="61"/>
      <c r="AE281" s="34"/>
    </row>
    <row r="282" spans="1:31" ht="15.75" customHeight="1">
      <c r="A282" s="16"/>
      <c r="B282" s="41"/>
      <c r="C282" s="41"/>
      <c r="D282" s="41"/>
      <c r="E282" s="41"/>
      <c r="F282" s="16"/>
      <c r="G282" s="16"/>
      <c r="H282" s="16"/>
      <c r="I282" s="16"/>
      <c r="J282" s="16"/>
      <c r="K282" s="16"/>
      <c r="L282" s="16"/>
      <c r="M282" s="41"/>
      <c r="N282" s="41"/>
      <c r="O282" s="41"/>
      <c r="P282" s="41"/>
      <c r="Q282" s="41"/>
      <c r="R282" s="41"/>
      <c r="S282" s="41"/>
      <c r="T282" s="59"/>
      <c r="U282" s="34"/>
      <c r="V282" s="34"/>
      <c r="W282" s="74"/>
      <c r="X282" s="53"/>
      <c r="Y282" s="53"/>
      <c r="Z282" s="82"/>
      <c r="AA282" s="82"/>
      <c r="AB282" s="61"/>
      <c r="AC282" s="61"/>
      <c r="AD282" s="61"/>
      <c r="AE282" s="34"/>
    </row>
    <row r="283" spans="1:31" ht="15.75" customHeight="1">
      <c r="A283" s="16"/>
      <c r="B283" s="41"/>
      <c r="C283" s="41"/>
      <c r="D283" s="41"/>
      <c r="E283" s="41"/>
      <c r="F283" s="16"/>
      <c r="G283" s="16"/>
      <c r="H283" s="16"/>
      <c r="I283" s="16"/>
      <c r="J283" s="16"/>
      <c r="K283" s="16"/>
      <c r="L283" s="16"/>
      <c r="M283" s="41"/>
      <c r="N283" s="41"/>
      <c r="O283" s="41"/>
      <c r="P283" s="41"/>
      <c r="Q283" s="41"/>
      <c r="R283" s="41"/>
      <c r="S283" s="41"/>
      <c r="T283" s="59"/>
      <c r="U283" s="34"/>
      <c r="V283" s="34"/>
      <c r="W283" s="74"/>
      <c r="X283" s="53"/>
      <c r="Y283" s="53"/>
      <c r="Z283" s="82"/>
      <c r="AA283" s="82"/>
      <c r="AB283" s="61"/>
      <c r="AC283" s="61"/>
      <c r="AD283" s="61"/>
      <c r="AE283" s="34"/>
    </row>
    <row r="284" spans="1:31" ht="15.75" customHeight="1">
      <c r="A284" s="16"/>
      <c r="B284" s="41"/>
      <c r="C284" s="41"/>
      <c r="D284" s="41"/>
      <c r="E284" s="41"/>
      <c r="F284" s="16"/>
      <c r="G284" s="16"/>
      <c r="H284" s="16"/>
      <c r="I284" s="16"/>
      <c r="J284" s="16"/>
      <c r="K284" s="16"/>
      <c r="L284" s="16"/>
      <c r="M284" s="41"/>
      <c r="N284" s="41"/>
      <c r="O284" s="41"/>
      <c r="P284" s="41"/>
      <c r="Q284" s="41"/>
      <c r="R284" s="41"/>
      <c r="S284" s="41"/>
      <c r="T284" s="59"/>
      <c r="U284" s="34"/>
      <c r="V284" s="34"/>
      <c r="W284" s="74"/>
      <c r="X284" s="53"/>
      <c r="Y284" s="53"/>
      <c r="Z284" s="82"/>
      <c r="AA284" s="82"/>
      <c r="AB284" s="61"/>
      <c r="AC284" s="61"/>
      <c r="AD284" s="61"/>
      <c r="AE284" s="34"/>
    </row>
    <row r="285" spans="1:31" ht="15.75" customHeight="1">
      <c r="A285" s="16"/>
      <c r="B285" s="41"/>
      <c r="C285" s="41"/>
      <c r="D285" s="41"/>
      <c r="E285" s="41"/>
      <c r="F285" s="16"/>
      <c r="G285" s="16"/>
      <c r="H285" s="16"/>
      <c r="I285" s="16"/>
      <c r="J285" s="16"/>
      <c r="K285" s="16"/>
      <c r="L285" s="16"/>
      <c r="M285" s="41"/>
      <c r="N285" s="41"/>
      <c r="O285" s="41"/>
      <c r="P285" s="41"/>
      <c r="Q285" s="41"/>
      <c r="R285" s="41"/>
      <c r="S285" s="41"/>
      <c r="T285" s="75"/>
      <c r="U285" s="76"/>
      <c r="V285" s="76"/>
      <c r="W285" s="78"/>
      <c r="X285" s="79"/>
      <c r="Y285" s="79"/>
      <c r="Z285" s="82"/>
      <c r="AA285" s="82"/>
      <c r="AB285" s="61"/>
      <c r="AC285" s="61"/>
      <c r="AD285" s="61"/>
      <c r="AE285" s="34"/>
    </row>
    <row r="286" spans="1:31" ht="15.75" customHeight="1">
      <c r="A286" s="16"/>
      <c r="B286" s="41"/>
      <c r="C286" s="41"/>
      <c r="D286" s="41"/>
      <c r="E286" s="41"/>
      <c r="F286" s="16"/>
      <c r="G286" s="16"/>
      <c r="H286" s="16"/>
      <c r="I286" s="16"/>
      <c r="J286" s="16"/>
      <c r="K286" s="16"/>
      <c r="L286" s="16"/>
      <c r="M286" s="41"/>
      <c r="N286" s="41"/>
      <c r="O286" s="41"/>
      <c r="P286" s="41"/>
      <c r="Q286" s="41"/>
      <c r="R286" s="41"/>
      <c r="S286" s="41"/>
      <c r="T286" s="59"/>
      <c r="U286" s="34"/>
      <c r="V286" s="34"/>
      <c r="W286" s="74"/>
      <c r="X286" s="53"/>
      <c r="Y286" s="53"/>
      <c r="Z286" s="82"/>
      <c r="AA286" s="82"/>
      <c r="AB286" s="61"/>
      <c r="AC286" s="61"/>
      <c r="AD286" s="61"/>
      <c r="AE286" s="34"/>
    </row>
    <row r="287" spans="1:31" ht="15.75" customHeight="1">
      <c r="A287" s="16"/>
      <c r="B287" s="41"/>
      <c r="C287" s="41"/>
      <c r="D287" s="41"/>
      <c r="E287" s="41"/>
      <c r="F287" s="16"/>
      <c r="G287" s="16"/>
      <c r="H287" s="16"/>
      <c r="I287" s="16"/>
      <c r="J287" s="16"/>
      <c r="K287" s="16"/>
      <c r="L287" s="16"/>
      <c r="M287" s="41"/>
      <c r="N287" s="41"/>
      <c r="O287" s="41"/>
      <c r="P287" s="41"/>
      <c r="Q287" s="41"/>
      <c r="R287" s="41"/>
      <c r="S287" s="41"/>
      <c r="T287" s="59"/>
      <c r="U287" s="34"/>
      <c r="V287" s="34"/>
      <c r="W287" s="74"/>
      <c r="X287" s="53"/>
      <c r="Y287" s="53"/>
      <c r="Z287" s="82"/>
      <c r="AA287" s="82"/>
      <c r="AB287" s="61"/>
      <c r="AC287" s="61"/>
      <c r="AD287" s="61"/>
      <c r="AE287" s="34"/>
    </row>
    <row r="288" spans="1:31" ht="15.75" customHeight="1">
      <c r="A288" s="16"/>
      <c r="B288" s="41"/>
      <c r="C288" s="41"/>
      <c r="D288" s="41"/>
      <c r="E288" s="41"/>
      <c r="F288" s="16"/>
      <c r="G288" s="16"/>
      <c r="H288" s="16"/>
      <c r="I288" s="16"/>
      <c r="J288" s="16"/>
      <c r="K288" s="16"/>
      <c r="L288" s="16"/>
      <c r="M288" s="41"/>
      <c r="N288" s="41"/>
      <c r="O288" s="41"/>
      <c r="P288" s="41"/>
      <c r="Q288" s="41"/>
      <c r="R288" s="41"/>
      <c r="S288" s="41"/>
      <c r="T288" s="59"/>
      <c r="U288" s="34"/>
      <c r="V288" s="34"/>
      <c r="W288" s="74"/>
      <c r="X288" s="53"/>
      <c r="Y288" s="53"/>
      <c r="Z288" s="82"/>
      <c r="AA288" s="82"/>
      <c r="AB288" s="61"/>
      <c r="AC288" s="61"/>
      <c r="AD288" s="61"/>
      <c r="AE288" s="34"/>
    </row>
    <row r="289" spans="1:31" ht="15.75" customHeight="1">
      <c r="A289" s="16"/>
      <c r="B289" s="41"/>
      <c r="C289" s="41"/>
      <c r="D289" s="41"/>
      <c r="E289" s="41"/>
      <c r="F289" s="16"/>
      <c r="G289" s="16"/>
      <c r="H289" s="16"/>
      <c r="I289" s="16"/>
      <c r="J289" s="16"/>
      <c r="K289" s="16"/>
      <c r="L289" s="16"/>
      <c r="M289" s="41"/>
      <c r="N289" s="41"/>
      <c r="O289" s="41"/>
      <c r="P289" s="41"/>
      <c r="Q289" s="41"/>
      <c r="R289" s="41"/>
      <c r="S289" s="41"/>
      <c r="T289" s="59"/>
      <c r="U289" s="34"/>
      <c r="V289" s="34"/>
      <c r="W289" s="74"/>
      <c r="X289" s="53"/>
      <c r="Y289" s="53"/>
      <c r="Z289" s="82"/>
      <c r="AA289" s="82"/>
      <c r="AB289" s="61"/>
      <c r="AC289" s="61"/>
      <c r="AD289" s="61"/>
      <c r="AE289" s="34"/>
    </row>
    <row r="290" spans="1:31" ht="15.75" customHeight="1">
      <c r="A290" s="16"/>
      <c r="B290" s="41"/>
      <c r="C290" s="41"/>
      <c r="D290" s="41"/>
      <c r="E290" s="41"/>
      <c r="F290" s="16"/>
      <c r="G290" s="16"/>
      <c r="H290" s="16"/>
      <c r="I290" s="16"/>
      <c r="J290" s="16"/>
      <c r="K290" s="16"/>
      <c r="L290" s="16"/>
      <c r="M290" s="41"/>
      <c r="N290" s="41"/>
      <c r="O290" s="41"/>
      <c r="P290" s="41"/>
      <c r="Q290" s="41"/>
      <c r="R290" s="41"/>
      <c r="S290" s="41"/>
      <c r="T290" s="75"/>
      <c r="U290" s="76"/>
      <c r="V290" s="76"/>
      <c r="W290" s="78"/>
      <c r="X290" s="79"/>
      <c r="Y290" s="79"/>
      <c r="Z290" s="82"/>
      <c r="AA290" s="82"/>
      <c r="AB290" s="61"/>
      <c r="AC290" s="61"/>
      <c r="AD290" s="61"/>
      <c r="AE290" s="34"/>
    </row>
    <row r="291" spans="1:31" ht="15.75" customHeight="1">
      <c r="A291" s="16"/>
      <c r="B291" s="41"/>
      <c r="C291" s="41"/>
      <c r="D291" s="41"/>
      <c r="E291" s="41"/>
      <c r="F291" s="16"/>
      <c r="G291" s="16"/>
      <c r="H291" s="16"/>
      <c r="I291" s="16"/>
      <c r="J291" s="16"/>
      <c r="K291" s="16"/>
      <c r="L291" s="16"/>
      <c r="M291" s="41"/>
      <c r="N291" s="41"/>
      <c r="O291" s="41"/>
      <c r="P291" s="41"/>
      <c r="Q291" s="41"/>
      <c r="R291" s="41"/>
      <c r="S291" s="41"/>
      <c r="T291" s="59"/>
      <c r="U291" s="34"/>
      <c r="V291" s="34"/>
      <c r="W291" s="74"/>
      <c r="X291" s="53"/>
      <c r="Y291" s="53"/>
      <c r="Z291" s="82"/>
      <c r="AA291" s="82"/>
      <c r="AB291" s="67"/>
      <c r="AC291" s="67"/>
      <c r="AD291" s="67"/>
      <c r="AE291" s="34"/>
    </row>
    <row r="292" spans="1:31" ht="15.75" customHeight="1">
      <c r="A292" s="16"/>
      <c r="B292" s="41"/>
      <c r="C292" s="41"/>
      <c r="D292" s="41"/>
      <c r="E292" s="41"/>
      <c r="F292" s="16"/>
      <c r="G292" s="16"/>
      <c r="H292" s="16"/>
      <c r="I292" s="16"/>
      <c r="J292" s="16"/>
      <c r="K292" s="16"/>
      <c r="L292" s="16"/>
      <c r="M292" s="41"/>
      <c r="N292" s="41"/>
      <c r="O292" s="41"/>
      <c r="P292" s="41"/>
      <c r="Q292" s="41"/>
      <c r="R292" s="41"/>
      <c r="S292" s="41"/>
      <c r="T292" s="59"/>
      <c r="U292" s="34"/>
      <c r="V292" s="34"/>
      <c r="W292" s="74"/>
      <c r="X292" s="53"/>
      <c r="Y292" s="53"/>
      <c r="Z292" s="82"/>
      <c r="AA292" s="82"/>
      <c r="AB292" s="61" t="str">
        <f>Acciones_aportes!C689</f>
        <v xml:space="preserve">Acción sustantiva con abordajes multi, inter y transdisciplinarios (MIT) </v>
      </c>
      <c r="AC292" s="62" t="str">
        <f>Acciones_aportes!B690</f>
        <v>Académico</v>
      </c>
      <c r="AD292" s="24" t="str">
        <f ca="1">IFERROR(__xludf.DUMMYFUNCTION("FILTER(X$2:X$509,W$2:W$509=AB292,V$2:V$509=AC292)"),"2.1.1. Ejecutar modalidades de la acción sustantiva con abordaje MIT conducentes a la identificación y atención de asuntos, desafíos y problemáticas de alto impacto nacional, regional y territorial")</f>
        <v>2.1.1. Ejecutar modalidades de la acción sustantiva con abordaje MIT conducentes a la identificación y atención de asuntos, desafíos y problemáticas de alto impacto nacional, regional y territorial</v>
      </c>
      <c r="AE292" s="27"/>
    </row>
    <row r="293" spans="1:31" ht="15.75" customHeight="1">
      <c r="A293" s="16"/>
      <c r="B293" s="41"/>
      <c r="C293" s="41"/>
      <c r="D293" s="41"/>
      <c r="E293" s="41"/>
      <c r="F293" s="16"/>
      <c r="G293" s="16"/>
      <c r="H293" s="16"/>
      <c r="I293" s="16"/>
      <c r="J293" s="16"/>
      <c r="K293" s="16"/>
      <c r="L293" s="16"/>
      <c r="M293" s="41"/>
      <c r="N293" s="41"/>
      <c r="O293" s="41"/>
      <c r="P293" s="41"/>
      <c r="Q293" s="41"/>
      <c r="R293" s="41"/>
      <c r="S293" s="41"/>
      <c r="T293" s="59"/>
      <c r="U293" s="34"/>
      <c r="V293" s="34"/>
      <c r="W293" s="74"/>
      <c r="X293" s="53"/>
      <c r="Y293" s="53"/>
      <c r="Z293" s="82"/>
      <c r="AA293" s="82"/>
      <c r="AB293" s="61"/>
      <c r="AC293" s="61"/>
      <c r="AD293" s="61" t="str">
        <f ca="1">IFERROR(__xludf.DUMMYFUNCTION("""COMPUTED_VALUE"""),"2.1.2. Desarrollar espacios de intercambio intra e interinstitucional de experiencias propias del abordaje MIT que fortalezca las competencias académicas y el trabajo articulado bajo este enfoque")</f>
        <v>2.1.2. Desarrollar espacios de intercambio intra e interinstitucional de experiencias propias del abordaje MIT que fortalezca las competencias académicas y el trabajo articulado bajo este enfoque</v>
      </c>
      <c r="AE293" s="34"/>
    </row>
    <row r="294" spans="1:31" ht="15.75" customHeight="1">
      <c r="A294" s="16"/>
      <c r="B294" s="41"/>
      <c r="C294" s="41"/>
      <c r="D294" s="41"/>
      <c r="E294" s="41"/>
      <c r="F294" s="16"/>
      <c r="G294" s="16"/>
      <c r="H294" s="16"/>
      <c r="I294" s="16"/>
      <c r="J294" s="16"/>
      <c r="K294" s="16"/>
      <c r="L294" s="16"/>
      <c r="M294" s="41"/>
      <c r="N294" s="41"/>
      <c r="O294" s="41"/>
      <c r="P294" s="41"/>
      <c r="Q294" s="41"/>
      <c r="R294" s="41"/>
      <c r="S294" s="41"/>
      <c r="T294" s="59"/>
      <c r="U294" s="34"/>
      <c r="V294" s="34"/>
      <c r="W294" s="74"/>
      <c r="X294" s="53"/>
      <c r="Y294" s="53"/>
      <c r="Z294" s="82"/>
      <c r="AA294" s="82"/>
      <c r="AB294" s="36" t="str">
        <f ca="1">IFERROR(__xludf.DUMMYFUNCTION("UNIQUE(FILTER(V$2:V$509,W$2:W$509=AB292))"),"Académico")</f>
        <v>Académico</v>
      </c>
      <c r="AC294" s="61"/>
      <c r="AD294" s="61" t="str">
        <f ca="1">IFERROR(__xludf.DUMMYFUNCTION("""COMPUTED_VALUE"""),"2.1.3. Enriquecer el proceso de mediación pedagógica del pregrado, grado y posgrado incorporando acciones del enfoque MIT en el desarrollo de los planes de estudio")</f>
        <v>2.1.3. Enriquecer el proceso de mediación pedagógica del pregrado, grado y posgrado incorporando acciones del enfoque MIT en el desarrollo de los planes de estudio</v>
      </c>
      <c r="AE294" s="34"/>
    </row>
    <row r="295" spans="1:31" ht="15.75" customHeight="1">
      <c r="A295" s="16"/>
      <c r="B295" s="41"/>
      <c r="C295" s="41"/>
      <c r="D295" s="41"/>
      <c r="E295" s="41"/>
      <c r="F295" s="16"/>
      <c r="G295" s="16"/>
      <c r="H295" s="16"/>
      <c r="I295" s="16"/>
      <c r="J295" s="16"/>
      <c r="K295" s="16"/>
      <c r="L295" s="16"/>
      <c r="M295" s="41"/>
      <c r="N295" s="41"/>
      <c r="O295" s="41"/>
      <c r="P295" s="41"/>
      <c r="Q295" s="41"/>
      <c r="R295" s="41"/>
      <c r="S295" s="41"/>
      <c r="T295" s="75"/>
      <c r="U295" s="76"/>
      <c r="V295" s="76"/>
      <c r="W295" s="78"/>
      <c r="X295" s="79"/>
      <c r="Y295" s="79"/>
      <c r="Z295" s="82"/>
      <c r="AA295" s="82"/>
      <c r="AB295" s="61" t="str">
        <f ca="1">IFERROR(__xludf.DUMMYFUNCTION("""COMPUTED_VALUE"""),"Vida Universitaria")</f>
        <v>Vida Universitaria</v>
      </c>
      <c r="AC295" s="61"/>
      <c r="AD295" s="61"/>
      <c r="AE295" s="34"/>
    </row>
    <row r="296" spans="1:31" ht="15.75" customHeight="1">
      <c r="A296" s="16"/>
      <c r="B296" s="41"/>
      <c r="C296" s="41"/>
      <c r="D296" s="41"/>
      <c r="E296" s="41"/>
      <c r="F296" s="16"/>
      <c r="G296" s="16"/>
      <c r="H296" s="16"/>
      <c r="I296" s="16"/>
      <c r="J296" s="16"/>
      <c r="K296" s="16"/>
      <c r="L296" s="16"/>
      <c r="M296" s="41"/>
      <c r="N296" s="41"/>
      <c r="O296" s="41"/>
      <c r="P296" s="41"/>
      <c r="Q296" s="41"/>
      <c r="R296" s="41"/>
      <c r="S296" s="41"/>
      <c r="T296" s="59"/>
      <c r="U296" s="34"/>
      <c r="V296" s="73"/>
      <c r="W296" s="74"/>
      <c r="X296" s="53"/>
      <c r="Y296" s="53"/>
      <c r="Z296" s="82"/>
      <c r="AA296" s="82"/>
      <c r="AB296" s="61"/>
      <c r="AC296" s="61"/>
      <c r="AD296" s="61"/>
      <c r="AE296" s="34"/>
    </row>
    <row r="297" spans="1:31" ht="15.75" customHeight="1">
      <c r="A297" s="16"/>
      <c r="B297" s="41"/>
      <c r="C297" s="41"/>
      <c r="D297" s="41"/>
      <c r="E297" s="41"/>
      <c r="F297" s="16"/>
      <c r="G297" s="16"/>
      <c r="H297" s="16"/>
      <c r="I297" s="16"/>
      <c r="J297" s="16"/>
      <c r="K297" s="16"/>
      <c r="L297" s="16"/>
      <c r="M297" s="41"/>
      <c r="N297" s="41"/>
      <c r="O297" s="41"/>
      <c r="P297" s="41"/>
      <c r="Q297" s="41"/>
      <c r="R297" s="41"/>
      <c r="S297" s="41"/>
      <c r="T297" s="59"/>
      <c r="U297" s="34"/>
      <c r="V297" s="73"/>
      <c r="W297" s="74"/>
      <c r="X297" s="53"/>
      <c r="Y297" s="53"/>
      <c r="Z297" s="82"/>
      <c r="AA297" s="82"/>
      <c r="AB297" s="61"/>
      <c r="AC297" s="61"/>
      <c r="AD297" s="61"/>
      <c r="AE297" s="34"/>
    </row>
    <row r="298" spans="1:31" ht="15.75" customHeight="1">
      <c r="A298" s="16"/>
      <c r="B298" s="41"/>
      <c r="C298" s="41"/>
      <c r="D298" s="41"/>
      <c r="E298" s="41"/>
      <c r="F298" s="16"/>
      <c r="G298" s="16"/>
      <c r="H298" s="16"/>
      <c r="I298" s="16"/>
      <c r="J298" s="16"/>
      <c r="K298" s="16"/>
      <c r="L298" s="16"/>
      <c r="M298" s="41"/>
      <c r="N298" s="41"/>
      <c r="O298" s="41"/>
      <c r="P298" s="41"/>
      <c r="Q298" s="41"/>
      <c r="R298" s="41"/>
      <c r="S298" s="41"/>
      <c r="T298" s="59"/>
      <c r="U298" s="34"/>
      <c r="V298" s="73"/>
      <c r="W298" s="74"/>
      <c r="X298" s="53"/>
      <c r="Y298" s="53"/>
      <c r="Z298" s="82"/>
      <c r="AA298" s="82"/>
      <c r="AB298" s="61"/>
      <c r="AC298" s="61"/>
      <c r="AD298" s="61"/>
      <c r="AE298" s="34"/>
    </row>
    <row r="299" spans="1:31" ht="15.75" customHeight="1">
      <c r="A299" s="16"/>
      <c r="B299" s="41"/>
      <c r="C299" s="41"/>
      <c r="D299" s="41"/>
      <c r="E299" s="41"/>
      <c r="F299" s="16"/>
      <c r="G299" s="16"/>
      <c r="H299" s="16"/>
      <c r="I299" s="16"/>
      <c r="J299" s="16"/>
      <c r="K299" s="16"/>
      <c r="L299" s="16"/>
      <c r="M299" s="41"/>
      <c r="N299" s="41"/>
      <c r="O299" s="41"/>
      <c r="P299" s="41"/>
      <c r="Q299" s="41"/>
      <c r="R299" s="41"/>
      <c r="S299" s="41"/>
      <c r="T299" s="59"/>
      <c r="U299" s="34"/>
      <c r="V299" s="73"/>
      <c r="W299" s="74"/>
      <c r="X299" s="53"/>
      <c r="Y299" s="53"/>
      <c r="Z299" s="82"/>
      <c r="AA299" s="82"/>
      <c r="AB299" s="61"/>
      <c r="AC299" s="61"/>
      <c r="AD299" s="61"/>
      <c r="AE299" s="34"/>
    </row>
    <row r="300" spans="1:31" ht="15.75" customHeight="1">
      <c r="A300" s="16"/>
      <c r="B300" s="41"/>
      <c r="C300" s="41"/>
      <c r="D300" s="41"/>
      <c r="E300" s="41"/>
      <c r="F300" s="16"/>
      <c r="G300" s="16"/>
      <c r="H300" s="16"/>
      <c r="I300" s="16"/>
      <c r="J300" s="16"/>
      <c r="K300" s="16"/>
      <c r="L300" s="16"/>
      <c r="M300" s="41"/>
      <c r="N300" s="41"/>
      <c r="O300" s="41"/>
      <c r="P300" s="41"/>
      <c r="Q300" s="41"/>
      <c r="R300" s="41"/>
      <c r="S300" s="41"/>
      <c r="T300" s="75"/>
      <c r="U300" s="76"/>
      <c r="V300" s="77"/>
      <c r="W300" s="78"/>
      <c r="X300" s="79"/>
      <c r="Y300" s="79"/>
      <c r="Z300" s="82"/>
      <c r="AA300" s="82"/>
      <c r="AB300" s="61"/>
      <c r="AC300" s="61"/>
      <c r="AD300" s="61"/>
      <c r="AE300" s="34"/>
    </row>
    <row r="301" spans="1:31" ht="15.75" customHeight="1">
      <c r="A301" s="16"/>
      <c r="B301" s="41"/>
      <c r="C301" s="41"/>
      <c r="D301" s="41"/>
      <c r="E301" s="41"/>
      <c r="F301" s="16"/>
      <c r="G301" s="16"/>
      <c r="H301" s="16"/>
      <c r="I301" s="16"/>
      <c r="J301" s="16"/>
      <c r="K301" s="16"/>
      <c r="L301" s="16"/>
      <c r="M301" s="41"/>
      <c r="N301" s="41"/>
      <c r="O301" s="41"/>
      <c r="P301" s="41"/>
      <c r="Q301" s="41"/>
      <c r="R301" s="41"/>
      <c r="S301" s="41"/>
      <c r="T301" s="59"/>
      <c r="U301" s="34"/>
      <c r="V301" s="73"/>
      <c r="W301" s="74"/>
      <c r="X301" s="53"/>
      <c r="Y301" s="53"/>
      <c r="Z301" s="82"/>
      <c r="AA301" s="82"/>
      <c r="AB301" s="61"/>
      <c r="AC301" s="61"/>
      <c r="AD301" s="61"/>
      <c r="AE301" s="34"/>
    </row>
    <row r="302" spans="1:31" ht="15.75" customHeight="1">
      <c r="A302" s="16"/>
      <c r="B302" s="41"/>
      <c r="C302" s="41"/>
      <c r="D302" s="41"/>
      <c r="E302" s="41"/>
      <c r="F302" s="16"/>
      <c r="G302" s="16"/>
      <c r="H302" s="16"/>
      <c r="I302" s="16"/>
      <c r="J302" s="16"/>
      <c r="K302" s="16"/>
      <c r="L302" s="16"/>
      <c r="M302" s="41"/>
      <c r="N302" s="41"/>
      <c r="O302" s="41"/>
      <c r="P302" s="41"/>
      <c r="Q302" s="41"/>
      <c r="R302" s="41"/>
      <c r="S302" s="41"/>
      <c r="T302" s="59"/>
      <c r="U302" s="34"/>
      <c r="V302" s="73"/>
      <c r="W302" s="74"/>
      <c r="X302" s="53"/>
      <c r="Y302" s="53"/>
      <c r="Z302" s="82"/>
      <c r="AA302" s="82"/>
      <c r="AB302" s="61"/>
      <c r="AC302" s="61"/>
      <c r="AD302" s="61"/>
      <c r="AE302" s="34"/>
    </row>
    <row r="303" spans="1:31" ht="15.75" customHeight="1">
      <c r="A303" s="16"/>
      <c r="B303" s="41"/>
      <c r="C303" s="41"/>
      <c r="D303" s="41"/>
      <c r="E303" s="41"/>
      <c r="F303" s="16"/>
      <c r="G303" s="16"/>
      <c r="H303" s="16"/>
      <c r="I303" s="16"/>
      <c r="J303" s="16"/>
      <c r="K303" s="16"/>
      <c r="L303" s="16"/>
      <c r="M303" s="41"/>
      <c r="N303" s="41"/>
      <c r="O303" s="41"/>
      <c r="P303" s="41"/>
      <c r="Q303" s="41"/>
      <c r="R303" s="41"/>
      <c r="S303" s="41"/>
      <c r="T303" s="59"/>
      <c r="U303" s="34"/>
      <c r="V303" s="73"/>
      <c r="W303" s="74"/>
      <c r="X303" s="53"/>
      <c r="Y303" s="53"/>
      <c r="Z303" s="82"/>
      <c r="AA303" s="82"/>
      <c r="AB303" s="61"/>
      <c r="AC303" s="61"/>
      <c r="AD303" s="61"/>
      <c r="AE303" s="34"/>
    </row>
    <row r="304" spans="1:31" ht="15.75" customHeight="1">
      <c r="A304" s="16"/>
      <c r="B304" s="41"/>
      <c r="C304" s="41"/>
      <c r="D304" s="41"/>
      <c r="E304" s="41"/>
      <c r="F304" s="16"/>
      <c r="G304" s="16"/>
      <c r="H304" s="16"/>
      <c r="I304" s="16"/>
      <c r="J304" s="16"/>
      <c r="K304" s="16"/>
      <c r="L304" s="16"/>
      <c r="M304" s="41"/>
      <c r="N304" s="41"/>
      <c r="O304" s="41"/>
      <c r="P304" s="41"/>
      <c r="Q304" s="41"/>
      <c r="R304" s="41"/>
      <c r="S304" s="41"/>
      <c r="T304" s="59"/>
      <c r="U304" s="34"/>
      <c r="V304" s="73"/>
      <c r="W304" s="74"/>
      <c r="X304" s="53"/>
      <c r="Y304" s="53"/>
      <c r="Z304" s="82"/>
      <c r="AA304" s="82"/>
      <c r="AB304" s="61"/>
      <c r="AC304" s="61"/>
      <c r="AD304" s="61"/>
      <c r="AE304" s="34"/>
    </row>
    <row r="305" spans="1:31" ht="15.75" customHeight="1">
      <c r="A305" s="16"/>
      <c r="B305" s="41"/>
      <c r="C305" s="41"/>
      <c r="D305" s="41"/>
      <c r="E305" s="41"/>
      <c r="F305" s="16"/>
      <c r="G305" s="16"/>
      <c r="H305" s="16"/>
      <c r="I305" s="16"/>
      <c r="J305" s="16"/>
      <c r="K305" s="16"/>
      <c r="L305" s="16"/>
      <c r="M305" s="41"/>
      <c r="N305" s="41"/>
      <c r="O305" s="41"/>
      <c r="P305" s="41"/>
      <c r="Q305" s="41"/>
      <c r="R305" s="41"/>
      <c r="S305" s="41"/>
      <c r="T305" s="75"/>
      <c r="U305" s="76"/>
      <c r="V305" s="77"/>
      <c r="W305" s="78"/>
      <c r="X305" s="79"/>
      <c r="Y305" s="79"/>
      <c r="Z305" s="82"/>
      <c r="AA305" s="82"/>
      <c r="AB305" s="61"/>
      <c r="AC305" s="61"/>
      <c r="AD305" s="61"/>
      <c r="AE305" s="34"/>
    </row>
    <row r="306" spans="1:31" ht="15.75" customHeight="1">
      <c r="A306" s="16"/>
      <c r="B306" s="41"/>
      <c r="C306" s="41"/>
      <c r="D306" s="41"/>
      <c r="E306" s="41"/>
      <c r="F306" s="16"/>
      <c r="G306" s="16"/>
      <c r="H306" s="16"/>
      <c r="I306" s="16"/>
      <c r="J306" s="16"/>
      <c r="K306" s="16"/>
      <c r="L306" s="16"/>
      <c r="M306" s="41"/>
      <c r="N306" s="41"/>
      <c r="O306" s="41"/>
      <c r="P306" s="41"/>
      <c r="Q306" s="41"/>
      <c r="R306" s="41"/>
      <c r="S306" s="41"/>
      <c r="T306" s="59"/>
      <c r="U306" s="34"/>
      <c r="V306" s="73"/>
      <c r="W306" s="74"/>
      <c r="X306" s="53"/>
      <c r="Y306" s="53"/>
      <c r="Z306" s="82"/>
      <c r="AA306" s="82"/>
      <c r="AB306" s="61"/>
      <c r="AC306" s="61"/>
      <c r="AD306" s="61"/>
      <c r="AE306" s="34"/>
    </row>
    <row r="307" spans="1:31" ht="15.75" customHeight="1">
      <c r="A307" s="16"/>
      <c r="B307" s="41"/>
      <c r="C307" s="41"/>
      <c r="D307" s="41"/>
      <c r="E307" s="41"/>
      <c r="F307" s="16"/>
      <c r="G307" s="16"/>
      <c r="H307" s="16"/>
      <c r="I307" s="16"/>
      <c r="J307" s="16"/>
      <c r="K307" s="16"/>
      <c r="L307" s="16"/>
      <c r="M307" s="41"/>
      <c r="N307" s="41"/>
      <c r="O307" s="41"/>
      <c r="P307" s="41"/>
      <c r="Q307" s="41"/>
      <c r="R307" s="41"/>
      <c r="S307" s="41"/>
      <c r="T307" s="59"/>
      <c r="U307" s="34"/>
      <c r="V307" s="73"/>
      <c r="W307" s="74"/>
      <c r="X307" s="53"/>
      <c r="Y307" s="53"/>
      <c r="Z307" s="82"/>
      <c r="AA307" s="82"/>
      <c r="AB307" s="61"/>
      <c r="AC307" s="61"/>
      <c r="AD307" s="61"/>
      <c r="AE307" s="34"/>
    </row>
    <row r="308" spans="1:31" ht="15.75" customHeight="1">
      <c r="A308" s="16"/>
      <c r="B308" s="41"/>
      <c r="C308" s="41"/>
      <c r="D308" s="41"/>
      <c r="E308" s="41"/>
      <c r="F308" s="16"/>
      <c r="G308" s="16"/>
      <c r="H308" s="16"/>
      <c r="I308" s="16"/>
      <c r="J308" s="16"/>
      <c r="K308" s="16"/>
      <c r="L308" s="16"/>
      <c r="M308" s="41"/>
      <c r="N308" s="41"/>
      <c r="O308" s="41"/>
      <c r="P308" s="41"/>
      <c r="Q308" s="41"/>
      <c r="R308" s="41"/>
      <c r="S308" s="41"/>
      <c r="T308" s="59"/>
      <c r="U308" s="34"/>
      <c r="V308" s="73"/>
      <c r="W308" s="74"/>
      <c r="X308" s="53"/>
      <c r="Y308" s="53"/>
      <c r="Z308" s="82"/>
      <c r="AA308" s="82"/>
      <c r="AB308" s="61"/>
      <c r="AC308" s="61"/>
      <c r="AD308" s="61"/>
      <c r="AE308" s="34"/>
    </row>
    <row r="309" spans="1:31" ht="15.75" customHeight="1">
      <c r="A309" s="16"/>
      <c r="B309" s="41"/>
      <c r="C309" s="41"/>
      <c r="D309" s="41"/>
      <c r="E309" s="41"/>
      <c r="F309" s="16"/>
      <c r="G309" s="16"/>
      <c r="H309" s="16"/>
      <c r="I309" s="16"/>
      <c r="J309" s="16"/>
      <c r="K309" s="16"/>
      <c r="L309" s="16"/>
      <c r="M309" s="41"/>
      <c r="N309" s="41"/>
      <c r="O309" s="41"/>
      <c r="P309" s="41"/>
      <c r="Q309" s="41"/>
      <c r="R309" s="41"/>
      <c r="S309" s="41"/>
      <c r="T309" s="59"/>
      <c r="U309" s="34"/>
      <c r="V309" s="73"/>
      <c r="W309" s="74"/>
      <c r="X309" s="53"/>
      <c r="Y309" s="53"/>
      <c r="Z309" s="82"/>
      <c r="AA309" s="82"/>
      <c r="AB309" s="67"/>
      <c r="AC309" s="67"/>
      <c r="AD309" s="67"/>
      <c r="AE309" s="34"/>
    </row>
    <row r="310" spans="1:31" ht="15.75" customHeight="1">
      <c r="A310" s="16"/>
      <c r="B310" s="41"/>
      <c r="C310" s="41"/>
      <c r="D310" s="41"/>
      <c r="E310" s="41"/>
      <c r="F310" s="16"/>
      <c r="G310" s="16"/>
      <c r="H310" s="16"/>
      <c r="I310" s="16"/>
      <c r="J310" s="16"/>
      <c r="K310" s="16"/>
      <c r="L310" s="16"/>
      <c r="M310" s="41"/>
      <c r="N310" s="41"/>
      <c r="O310" s="41"/>
      <c r="P310" s="41"/>
      <c r="Q310" s="41"/>
      <c r="R310" s="41"/>
      <c r="S310" s="41"/>
      <c r="T310" s="75"/>
      <c r="U310" s="76"/>
      <c r="V310" s="77"/>
      <c r="W310" s="78"/>
      <c r="X310" s="79"/>
      <c r="Y310" s="79"/>
      <c r="Z310" s="82"/>
      <c r="AA310" s="82"/>
      <c r="AB310" s="61" t="str">
        <f>Acciones_aportes!C732</f>
        <v xml:space="preserve">Acción sustantiva con abordajes multi, inter y transdisciplinarios (MIT) </v>
      </c>
      <c r="AC310" s="62" t="str">
        <f>Acciones_aportes!B733</f>
        <v>Académico</v>
      </c>
      <c r="AD310" s="24" t="str">
        <f ca="1">IFERROR(__xludf.DUMMYFUNCTION("FILTER(X$2:X$509,W$2:W$509=AB310,V$2:V$509=AC310)"),"2.1.1. Ejecutar modalidades de la acción sustantiva con abordaje MIT conducentes a la identificación y atención de asuntos, desafíos y problemáticas de alto impacto nacional, regional y territorial")</f>
        <v>2.1.1. Ejecutar modalidades de la acción sustantiva con abordaje MIT conducentes a la identificación y atención de asuntos, desafíos y problemáticas de alto impacto nacional, regional y territorial</v>
      </c>
      <c r="AE310" s="27"/>
    </row>
    <row r="311" spans="1:31" ht="15.75" customHeight="1">
      <c r="A311" s="16"/>
      <c r="B311" s="41"/>
      <c r="C311" s="41"/>
      <c r="D311" s="41"/>
      <c r="E311" s="41"/>
      <c r="F311" s="16"/>
      <c r="G311" s="16"/>
      <c r="H311" s="16"/>
      <c r="I311" s="16"/>
      <c r="J311" s="16"/>
      <c r="K311" s="16"/>
      <c r="L311" s="16"/>
      <c r="M311" s="41"/>
      <c r="N311" s="41"/>
      <c r="O311" s="41"/>
      <c r="P311" s="41"/>
      <c r="Q311" s="41"/>
      <c r="R311" s="41"/>
      <c r="S311" s="41"/>
      <c r="T311" s="59"/>
      <c r="U311" s="34"/>
      <c r="V311" s="73"/>
      <c r="W311" s="74"/>
      <c r="X311" s="53"/>
      <c r="Y311" s="53"/>
      <c r="Z311" s="82"/>
      <c r="AA311" s="82"/>
      <c r="AB311" s="61"/>
      <c r="AC311" s="61"/>
      <c r="AD311" s="61" t="str">
        <f ca="1">IFERROR(__xludf.DUMMYFUNCTION("""COMPUTED_VALUE"""),"2.1.2. Desarrollar espacios de intercambio intra e interinstitucional de experiencias propias del abordaje MIT que fortalezca las competencias académicas y el trabajo articulado bajo este enfoque")</f>
        <v>2.1.2. Desarrollar espacios de intercambio intra e interinstitucional de experiencias propias del abordaje MIT que fortalezca las competencias académicas y el trabajo articulado bajo este enfoque</v>
      </c>
      <c r="AE311" s="34"/>
    </row>
    <row r="312" spans="1:31" ht="15.75" customHeight="1">
      <c r="A312" s="16"/>
      <c r="B312" s="41"/>
      <c r="C312" s="41"/>
      <c r="D312" s="41"/>
      <c r="E312" s="41"/>
      <c r="F312" s="16"/>
      <c r="G312" s="16"/>
      <c r="H312" s="16"/>
      <c r="I312" s="16"/>
      <c r="J312" s="16"/>
      <c r="K312" s="16"/>
      <c r="L312" s="16"/>
      <c r="M312" s="41"/>
      <c r="N312" s="41"/>
      <c r="O312" s="41"/>
      <c r="P312" s="41"/>
      <c r="Q312" s="41"/>
      <c r="R312" s="41"/>
      <c r="S312" s="41"/>
      <c r="T312" s="59"/>
      <c r="U312" s="34"/>
      <c r="V312" s="73"/>
      <c r="W312" s="74"/>
      <c r="X312" s="53"/>
      <c r="Y312" s="53"/>
      <c r="Z312" s="82"/>
      <c r="AA312" s="82"/>
      <c r="AB312" s="36" t="str">
        <f ca="1">IFERROR(__xludf.DUMMYFUNCTION("UNIQUE(FILTER(V$2:V$509,W$2:W$509=AB310))"),"Académico")</f>
        <v>Académico</v>
      </c>
      <c r="AC312" s="61"/>
      <c r="AD312" s="61" t="str">
        <f ca="1">IFERROR(__xludf.DUMMYFUNCTION("""COMPUTED_VALUE"""),"2.1.3. Enriquecer el proceso de mediación pedagógica del pregrado, grado y posgrado incorporando acciones del enfoque MIT en el desarrollo de los planes de estudio")</f>
        <v>2.1.3. Enriquecer el proceso de mediación pedagógica del pregrado, grado y posgrado incorporando acciones del enfoque MIT en el desarrollo de los planes de estudio</v>
      </c>
      <c r="AE312" s="34"/>
    </row>
    <row r="313" spans="1:31" ht="15.75" customHeight="1">
      <c r="A313" s="16"/>
      <c r="B313" s="41"/>
      <c r="C313" s="41"/>
      <c r="D313" s="41"/>
      <c r="E313" s="41"/>
      <c r="F313" s="16"/>
      <c r="G313" s="16"/>
      <c r="H313" s="16"/>
      <c r="I313" s="16"/>
      <c r="J313" s="16"/>
      <c r="K313" s="16"/>
      <c r="L313" s="16"/>
      <c r="M313" s="41"/>
      <c r="N313" s="41"/>
      <c r="O313" s="41"/>
      <c r="P313" s="41"/>
      <c r="Q313" s="41"/>
      <c r="R313" s="41"/>
      <c r="S313" s="41"/>
      <c r="T313" s="59"/>
      <c r="U313" s="34"/>
      <c r="V313" s="73"/>
      <c r="W313" s="74"/>
      <c r="X313" s="53"/>
      <c r="Y313" s="53"/>
      <c r="Z313" s="82"/>
      <c r="AA313" s="82"/>
      <c r="AB313" s="61" t="str">
        <f ca="1">IFERROR(__xludf.DUMMYFUNCTION("""COMPUTED_VALUE"""),"Vida Universitaria")</f>
        <v>Vida Universitaria</v>
      </c>
      <c r="AC313" s="61"/>
      <c r="AD313" s="61"/>
      <c r="AE313" s="34"/>
    </row>
    <row r="314" spans="1:31" ht="15.75" customHeight="1">
      <c r="A314" s="16"/>
      <c r="B314" s="41"/>
      <c r="C314" s="41"/>
      <c r="D314" s="41"/>
      <c r="E314" s="41"/>
      <c r="F314" s="16"/>
      <c r="G314" s="16"/>
      <c r="H314" s="16"/>
      <c r="I314" s="16"/>
      <c r="J314" s="16"/>
      <c r="K314" s="16"/>
      <c r="L314" s="16"/>
      <c r="M314" s="41"/>
      <c r="N314" s="41"/>
      <c r="O314" s="41"/>
      <c r="P314" s="41"/>
      <c r="Q314" s="41"/>
      <c r="R314" s="41"/>
      <c r="S314" s="41"/>
      <c r="T314" s="59"/>
      <c r="U314" s="34"/>
      <c r="V314" s="73"/>
      <c r="W314" s="74"/>
      <c r="X314" s="53"/>
      <c r="Y314" s="53"/>
      <c r="Z314" s="82"/>
      <c r="AA314" s="82"/>
      <c r="AB314" s="61"/>
      <c r="AC314" s="61"/>
      <c r="AD314" s="61"/>
      <c r="AE314" s="34"/>
    </row>
    <row r="315" spans="1:31" ht="15.75" customHeight="1">
      <c r="A315" s="16"/>
      <c r="B315" s="41"/>
      <c r="C315" s="41"/>
      <c r="D315" s="41"/>
      <c r="E315" s="41"/>
      <c r="F315" s="16"/>
      <c r="G315" s="16"/>
      <c r="H315" s="16"/>
      <c r="I315" s="16"/>
      <c r="J315" s="16"/>
      <c r="K315" s="16"/>
      <c r="L315" s="16"/>
      <c r="M315" s="41"/>
      <c r="N315" s="41"/>
      <c r="O315" s="41"/>
      <c r="P315" s="41"/>
      <c r="Q315" s="41"/>
      <c r="R315" s="41"/>
      <c r="S315" s="41"/>
      <c r="T315" s="75"/>
      <c r="U315" s="76"/>
      <c r="V315" s="77"/>
      <c r="W315" s="78"/>
      <c r="X315" s="79"/>
      <c r="Y315" s="79"/>
      <c r="Z315" s="82"/>
      <c r="AA315" s="82"/>
      <c r="AB315" s="61"/>
      <c r="AC315" s="61"/>
      <c r="AD315" s="61"/>
      <c r="AE315" s="34"/>
    </row>
    <row r="316" spans="1:31" ht="15.75" customHeight="1">
      <c r="A316" s="16"/>
      <c r="B316" s="41"/>
      <c r="C316" s="41"/>
      <c r="D316" s="41"/>
      <c r="E316" s="41"/>
      <c r="F316" s="16"/>
      <c r="G316" s="16"/>
      <c r="H316" s="16"/>
      <c r="I316" s="16"/>
      <c r="J316" s="16"/>
      <c r="K316" s="16"/>
      <c r="L316" s="16"/>
      <c r="M316" s="41"/>
      <c r="N316" s="41"/>
      <c r="O316" s="41"/>
      <c r="P316" s="41"/>
      <c r="Q316" s="41"/>
      <c r="R316" s="41"/>
      <c r="S316" s="41"/>
      <c r="T316" s="59"/>
      <c r="U316" s="34"/>
      <c r="V316" s="73"/>
      <c r="W316" s="74"/>
      <c r="X316" s="53"/>
      <c r="Y316" s="53"/>
      <c r="Z316" s="82"/>
      <c r="AA316" s="82"/>
      <c r="AB316" s="61"/>
      <c r="AC316" s="61"/>
      <c r="AD316" s="61"/>
      <c r="AE316" s="34"/>
    </row>
    <row r="317" spans="1:31" ht="15.75" customHeight="1">
      <c r="A317" s="16"/>
      <c r="B317" s="41"/>
      <c r="C317" s="41"/>
      <c r="D317" s="41"/>
      <c r="E317" s="41"/>
      <c r="F317" s="16"/>
      <c r="G317" s="16"/>
      <c r="H317" s="16"/>
      <c r="I317" s="16"/>
      <c r="J317" s="16"/>
      <c r="K317" s="16"/>
      <c r="L317" s="16"/>
      <c r="M317" s="41"/>
      <c r="N317" s="41"/>
      <c r="O317" s="41"/>
      <c r="P317" s="41"/>
      <c r="Q317" s="41"/>
      <c r="R317" s="41"/>
      <c r="S317" s="41"/>
      <c r="T317" s="59"/>
      <c r="U317" s="34"/>
      <c r="V317" s="73"/>
      <c r="W317" s="74"/>
      <c r="X317" s="53"/>
      <c r="Y317" s="53"/>
      <c r="Z317" s="82"/>
      <c r="AA317" s="82"/>
      <c r="AB317" s="61"/>
      <c r="AC317" s="61"/>
      <c r="AD317" s="61"/>
      <c r="AE317" s="34"/>
    </row>
    <row r="318" spans="1:31" ht="15.75" customHeight="1">
      <c r="A318" s="16"/>
      <c r="B318" s="41"/>
      <c r="C318" s="41"/>
      <c r="D318" s="41"/>
      <c r="E318" s="41"/>
      <c r="F318" s="16"/>
      <c r="G318" s="16"/>
      <c r="H318" s="16"/>
      <c r="I318" s="16"/>
      <c r="J318" s="16"/>
      <c r="K318" s="16"/>
      <c r="L318" s="16"/>
      <c r="M318" s="41"/>
      <c r="N318" s="41"/>
      <c r="O318" s="41"/>
      <c r="P318" s="41"/>
      <c r="Q318" s="41"/>
      <c r="R318" s="41"/>
      <c r="S318" s="41"/>
      <c r="T318" s="59"/>
      <c r="U318" s="34"/>
      <c r="V318" s="73"/>
      <c r="W318" s="74"/>
      <c r="X318" s="53"/>
      <c r="Y318" s="53"/>
      <c r="Z318" s="82"/>
      <c r="AA318" s="82"/>
      <c r="AB318" s="61"/>
      <c r="AC318" s="61"/>
      <c r="AD318" s="61"/>
      <c r="AE318" s="34"/>
    </row>
    <row r="319" spans="1:31" ht="15.75" customHeight="1">
      <c r="A319" s="16"/>
      <c r="B319" s="41"/>
      <c r="C319" s="41"/>
      <c r="D319" s="41"/>
      <c r="E319" s="41"/>
      <c r="F319" s="16"/>
      <c r="G319" s="16"/>
      <c r="H319" s="16"/>
      <c r="I319" s="16"/>
      <c r="J319" s="16"/>
      <c r="K319" s="16"/>
      <c r="L319" s="16"/>
      <c r="M319" s="41"/>
      <c r="N319" s="41"/>
      <c r="O319" s="41"/>
      <c r="P319" s="41"/>
      <c r="Q319" s="41"/>
      <c r="R319" s="41"/>
      <c r="S319" s="41"/>
      <c r="T319" s="59"/>
      <c r="U319" s="34"/>
      <c r="V319" s="73"/>
      <c r="W319" s="74"/>
      <c r="X319" s="53"/>
      <c r="Y319" s="53"/>
      <c r="Z319" s="82"/>
      <c r="AA319" s="82"/>
      <c r="AB319" s="61"/>
      <c r="AC319" s="61"/>
      <c r="AD319" s="61"/>
      <c r="AE319" s="34"/>
    </row>
    <row r="320" spans="1:31" ht="15.75" customHeight="1">
      <c r="A320" s="16"/>
      <c r="B320" s="41"/>
      <c r="C320" s="41"/>
      <c r="D320" s="41"/>
      <c r="E320" s="41"/>
      <c r="F320" s="16"/>
      <c r="G320" s="16"/>
      <c r="H320" s="16"/>
      <c r="I320" s="16"/>
      <c r="J320" s="16"/>
      <c r="K320" s="16"/>
      <c r="L320" s="16"/>
      <c r="M320" s="41"/>
      <c r="N320" s="41"/>
      <c r="O320" s="41"/>
      <c r="P320" s="41"/>
      <c r="Q320" s="41"/>
      <c r="R320" s="41"/>
      <c r="S320" s="41"/>
      <c r="T320" s="75"/>
      <c r="U320" s="76"/>
      <c r="V320" s="77"/>
      <c r="W320" s="78"/>
      <c r="X320" s="79"/>
      <c r="Y320" s="79"/>
      <c r="Z320" s="82"/>
      <c r="AA320" s="82"/>
      <c r="AB320" s="61"/>
      <c r="AC320" s="61"/>
      <c r="AD320" s="61"/>
      <c r="AE320" s="34"/>
    </row>
    <row r="321" spans="1:31" ht="15.75" customHeight="1">
      <c r="A321" s="16"/>
      <c r="B321" s="41"/>
      <c r="C321" s="41"/>
      <c r="D321" s="41"/>
      <c r="E321" s="41"/>
      <c r="F321" s="16"/>
      <c r="G321" s="16"/>
      <c r="H321" s="16"/>
      <c r="I321" s="16"/>
      <c r="J321" s="16"/>
      <c r="K321" s="16"/>
      <c r="L321" s="16"/>
      <c r="M321" s="41"/>
      <c r="N321" s="41"/>
      <c r="O321" s="41"/>
      <c r="P321" s="41"/>
      <c r="Q321" s="41"/>
      <c r="R321" s="41"/>
      <c r="S321" s="41"/>
      <c r="T321" s="59"/>
      <c r="U321" s="34"/>
      <c r="V321" s="73"/>
      <c r="W321" s="74"/>
      <c r="X321" s="53"/>
      <c r="Y321" s="53"/>
      <c r="Z321" s="82"/>
      <c r="AA321" s="82"/>
      <c r="AB321" s="61"/>
      <c r="AC321" s="61"/>
      <c r="AD321" s="61"/>
      <c r="AE321" s="34"/>
    </row>
    <row r="322" spans="1:31" ht="15.75" customHeight="1">
      <c r="A322" s="16"/>
      <c r="B322" s="41"/>
      <c r="C322" s="41"/>
      <c r="D322" s="41"/>
      <c r="E322" s="41"/>
      <c r="F322" s="16"/>
      <c r="G322" s="16"/>
      <c r="H322" s="16"/>
      <c r="I322" s="16"/>
      <c r="J322" s="16"/>
      <c r="K322" s="16"/>
      <c r="L322" s="16"/>
      <c r="M322" s="41"/>
      <c r="N322" s="41"/>
      <c r="O322" s="41"/>
      <c r="P322" s="41"/>
      <c r="Q322" s="41"/>
      <c r="R322" s="41"/>
      <c r="S322" s="41"/>
      <c r="T322" s="59"/>
      <c r="U322" s="34"/>
      <c r="V322" s="73"/>
      <c r="W322" s="74"/>
      <c r="X322" s="53"/>
      <c r="Y322" s="53"/>
      <c r="Z322" s="82"/>
      <c r="AA322" s="82"/>
      <c r="AB322" s="61"/>
      <c r="AC322" s="61"/>
      <c r="AD322" s="61"/>
      <c r="AE322" s="34"/>
    </row>
    <row r="323" spans="1:31" ht="15.75" customHeight="1">
      <c r="A323" s="16"/>
      <c r="B323" s="41"/>
      <c r="C323" s="41"/>
      <c r="D323" s="41"/>
      <c r="E323" s="41"/>
      <c r="F323" s="16"/>
      <c r="G323" s="16"/>
      <c r="H323" s="16"/>
      <c r="I323" s="16"/>
      <c r="J323" s="16"/>
      <c r="K323" s="16"/>
      <c r="L323" s="16"/>
      <c r="M323" s="41"/>
      <c r="N323" s="41"/>
      <c r="O323" s="41"/>
      <c r="P323" s="41"/>
      <c r="Q323" s="41"/>
      <c r="R323" s="41"/>
      <c r="S323" s="41"/>
      <c r="T323" s="59"/>
      <c r="U323" s="34"/>
      <c r="V323" s="73"/>
      <c r="W323" s="74"/>
      <c r="X323" s="53"/>
      <c r="Y323" s="53"/>
      <c r="Z323" s="82"/>
      <c r="AA323" s="82"/>
      <c r="AB323" s="61"/>
      <c r="AC323" s="61"/>
      <c r="AD323" s="61"/>
      <c r="AE323" s="34"/>
    </row>
    <row r="324" spans="1:31" ht="15.75" customHeight="1">
      <c r="A324" s="16"/>
      <c r="B324" s="41"/>
      <c r="C324" s="41"/>
      <c r="D324" s="41"/>
      <c r="E324" s="41"/>
      <c r="F324" s="16"/>
      <c r="G324" s="16"/>
      <c r="H324" s="16"/>
      <c r="I324" s="16"/>
      <c r="J324" s="16"/>
      <c r="K324" s="16"/>
      <c r="L324" s="16"/>
      <c r="M324" s="41"/>
      <c r="N324" s="41"/>
      <c r="O324" s="41"/>
      <c r="P324" s="41"/>
      <c r="Q324" s="41"/>
      <c r="R324" s="41"/>
      <c r="S324" s="41"/>
      <c r="T324" s="59"/>
      <c r="U324" s="34"/>
      <c r="V324" s="73"/>
      <c r="W324" s="74"/>
      <c r="X324" s="53"/>
      <c r="Y324" s="53"/>
      <c r="Z324" s="82"/>
      <c r="AA324" s="82"/>
      <c r="AB324" s="61"/>
      <c r="AC324" s="61"/>
      <c r="AD324" s="61"/>
      <c r="AE324" s="34"/>
    </row>
    <row r="325" spans="1:31" ht="15.75" customHeight="1">
      <c r="A325" s="16"/>
      <c r="B325" s="41"/>
      <c r="C325" s="41"/>
      <c r="D325" s="41"/>
      <c r="E325" s="41"/>
      <c r="F325" s="16"/>
      <c r="G325" s="16"/>
      <c r="H325" s="16"/>
      <c r="I325" s="16"/>
      <c r="J325" s="16"/>
      <c r="K325" s="16"/>
      <c r="L325" s="16"/>
      <c r="M325" s="41"/>
      <c r="N325" s="41"/>
      <c r="O325" s="41"/>
      <c r="P325" s="41"/>
      <c r="Q325" s="41"/>
      <c r="R325" s="41"/>
      <c r="S325" s="41"/>
      <c r="T325" s="75"/>
      <c r="U325" s="76"/>
      <c r="V325" s="77"/>
      <c r="W325" s="78"/>
      <c r="X325" s="79"/>
      <c r="Y325" s="79"/>
      <c r="Z325" s="82"/>
      <c r="AA325" s="82"/>
      <c r="AB325" s="61"/>
      <c r="AC325" s="61"/>
      <c r="AD325" s="61"/>
      <c r="AE325" s="34"/>
    </row>
    <row r="326" spans="1:31" ht="15.75" customHeight="1">
      <c r="A326" s="16"/>
      <c r="B326" s="41"/>
      <c r="C326" s="41"/>
      <c r="D326" s="41"/>
      <c r="E326" s="41"/>
      <c r="F326" s="16"/>
      <c r="G326" s="16"/>
      <c r="H326" s="16"/>
      <c r="I326" s="16"/>
      <c r="J326" s="16"/>
      <c r="K326" s="16"/>
      <c r="L326" s="16"/>
      <c r="M326" s="41"/>
      <c r="N326" s="41"/>
      <c r="O326" s="41"/>
      <c r="P326" s="41"/>
      <c r="Q326" s="41"/>
      <c r="R326" s="41"/>
      <c r="S326" s="41"/>
      <c r="T326" s="59"/>
      <c r="U326" s="34"/>
      <c r="V326" s="73"/>
      <c r="W326" s="74"/>
      <c r="X326" s="53"/>
      <c r="Y326" s="53"/>
      <c r="Z326" s="82"/>
      <c r="AA326" s="82"/>
      <c r="AB326" s="61"/>
      <c r="AC326" s="61"/>
      <c r="AD326" s="61"/>
      <c r="AE326" s="34"/>
    </row>
    <row r="327" spans="1:31" ht="15.75" customHeight="1">
      <c r="A327" s="16"/>
      <c r="B327" s="41"/>
      <c r="C327" s="41"/>
      <c r="D327" s="41"/>
      <c r="E327" s="41"/>
      <c r="F327" s="16"/>
      <c r="G327" s="16"/>
      <c r="H327" s="16"/>
      <c r="I327" s="16"/>
      <c r="J327" s="16"/>
      <c r="K327" s="16"/>
      <c r="L327" s="16"/>
      <c r="M327" s="41"/>
      <c r="N327" s="41"/>
      <c r="O327" s="41"/>
      <c r="P327" s="41"/>
      <c r="Q327" s="41"/>
      <c r="R327" s="41"/>
      <c r="S327" s="41"/>
      <c r="T327" s="59"/>
      <c r="U327" s="34"/>
      <c r="V327" s="73"/>
      <c r="W327" s="74"/>
      <c r="X327" s="53"/>
      <c r="Y327" s="53"/>
      <c r="Z327" s="82"/>
      <c r="AA327" s="82"/>
      <c r="AB327" s="67"/>
      <c r="AC327" s="67"/>
      <c r="AD327" s="67"/>
      <c r="AE327" s="34"/>
    </row>
    <row r="328" spans="1:31" ht="15.75" customHeight="1">
      <c r="A328" s="16"/>
      <c r="B328" s="41"/>
      <c r="C328" s="41"/>
      <c r="D328" s="41"/>
      <c r="E328" s="41"/>
      <c r="F328" s="16"/>
      <c r="G328" s="16"/>
      <c r="H328" s="16"/>
      <c r="I328" s="16"/>
      <c r="J328" s="16"/>
      <c r="K328" s="16"/>
      <c r="L328" s="16"/>
      <c r="M328" s="41"/>
      <c r="N328" s="41"/>
      <c r="O328" s="41"/>
      <c r="P328" s="41"/>
      <c r="Q328" s="41"/>
      <c r="R328" s="41"/>
      <c r="S328" s="41"/>
      <c r="T328" s="59"/>
      <c r="U328" s="34"/>
      <c r="V328" s="73"/>
      <c r="W328" s="74"/>
      <c r="X328" s="53"/>
      <c r="Y328" s="53"/>
      <c r="Z328" s="82"/>
      <c r="AA328" s="82"/>
      <c r="AB328" s="61" t="str">
        <f>Acciones_aportes!C776</f>
        <v xml:space="preserve">Acción sustantiva con abordajes multi, inter y transdisciplinarios (MIT) </v>
      </c>
      <c r="AC328" s="62" t="str">
        <f>Acciones_aportes!B777</f>
        <v>Vida Universitaria</v>
      </c>
      <c r="AD328" s="24" t="str">
        <f ca="1">IFERROR(__xludf.DUMMYFUNCTION("FILTER(X$2:X$509,W$2:W$509=AB328,V$2:V$509=AC328)"),"2.1.4. Promover la participación de personas estudiantes en los abordajes MIT desarrollados en las distintas modalidades de la acción sustantiva")</f>
        <v>2.1.4. Promover la participación de personas estudiantes en los abordajes MIT desarrollados en las distintas modalidades de la acción sustantiva</v>
      </c>
      <c r="AE328" s="27"/>
    </row>
    <row r="329" spans="1:31" ht="15.75" customHeight="1">
      <c r="A329" s="16"/>
      <c r="B329" s="41"/>
      <c r="C329" s="41"/>
      <c r="D329" s="41"/>
      <c r="E329" s="41"/>
      <c r="F329" s="16"/>
      <c r="G329" s="16"/>
      <c r="H329" s="16"/>
      <c r="I329" s="16"/>
      <c r="J329" s="16"/>
      <c r="K329" s="16"/>
      <c r="L329" s="16"/>
      <c r="M329" s="41"/>
      <c r="N329" s="41"/>
      <c r="O329" s="41"/>
      <c r="P329" s="41"/>
      <c r="Q329" s="41"/>
      <c r="R329" s="41"/>
      <c r="S329" s="41"/>
      <c r="T329" s="59"/>
      <c r="U329" s="34"/>
      <c r="V329" s="73"/>
      <c r="W329" s="74"/>
      <c r="X329" s="53"/>
      <c r="Y329" s="53"/>
      <c r="Z329" s="82"/>
      <c r="AA329" s="82"/>
      <c r="AB329" s="61"/>
      <c r="AC329" s="61"/>
      <c r="AD329" s="61"/>
      <c r="AE329" s="34"/>
    </row>
    <row r="330" spans="1:31" ht="15.75" customHeight="1">
      <c r="A330" s="16"/>
      <c r="B330" s="41"/>
      <c r="C330" s="41"/>
      <c r="D330" s="41"/>
      <c r="E330" s="41"/>
      <c r="F330" s="16"/>
      <c r="G330" s="16"/>
      <c r="H330" s="16"/>
      <c r="I330" s="16"/>
      <c r="J330" s="16"/>
      <c r="K330" s="16"/>
      <c r="L330" s="16"/>
      <c r="M330" s="41"/>
      <c r="N330" s="41"/>
      <c r="O330" s="41"/>
      <c r="P330" s="41"/>
      <c r="Q330" s="41"/>
      <c r="R330" s="41"/>
      <c r="S330" s="41"/>
      <c r="T330" s="75"/>
      <c r="U330" s="76"/>
      <c r="V330" s="77"/>
      <c r="W330" s="78"/>
      <c r="X330" s="79"/>
      <c r="Y330" s="79"/>
      <c r="Z330" s="82"/>
      <c r="AA330" s="82"/>
      <c r="AB330" s="36" t="str">
        <f ca="1">IFERROR(__xludf.DUMMYFUNCTION("UNIQUE(FILTER(V$2:V$509,W$2:W$509=AB328))"),"Académico")</f>
        <v>Académico</v>
      </c>
      <c r="AC330" s="61"/>
      <c r="AD330" s="61"/>
      <c r="AE330" s="34"/>
    </row>
    <row r="331" spans="1:31" ht="15.75" customHeight="1">
      <c r="A331" s="16"/>
      <c r="B331" s="41"/>
      <c r="C331" s="41"/>
      <c r="D331" s="41"/>
      <c r="E331" s="41"/>
      <c r="F331" s="16"/>
      <c r="G331" s="16"/>
      <c r="H331" s="16"/>
      <c r="I331" s="16"/>
      <c r="J331" s="16"/>
      <c r="K331" s="16"/>
      <c r="L331" s="16"/>
      <c r="M331" s="41"/>
      <c r="N331" s="41"/>
      <c r="O331" s="41"/>
      <c r="P331" s="41"/>
      <c r="Q331" s="41"/>
      <c r="R331" s="41"/>
      <c r="S331" s="41"/>
      <c r="T331" s="59"/>
      <c r="U331" s="34"/>
      <c r="V331" s="73"/>
      <c r="W331" s="74"/>
      <c r="X331" s="53"/>
      <c r="Y331" s="53"/>
      <c r="Z331" s="82"/>
      <c r="AA331" s="82"/>
      <c r="AB331" s="61" t="str">
        <f ca="1">IFERROR(__xludf.DUMMYFUNCTION("""COMPUTED_VALUE"""),"Vida Universitaria")</f>
        <v>Vida Universitaria</v>
      </c>
      <c r="AC331" s="61"/>
      <c r="AD331" s="61"/>
      <c r="AE331" s="34"/>
    </row>
    <row r="332" spans="1:31" ht="15.75" customHeight="1">
      <c r="A332" s="16"/>
      <c r="B332" s="41"/>
      <c r="C332" s="41"/>
      <c r="D332" s="41"/>
      <c r="E332" s="41"/>
      <c r="F332" s="16"/>
      <c r="G332" s="16"/>
      <c r="H332" s="16"/>
      <c r="I332" s="16"/>
      <c r="J332" s="16"/>
      <c r="K332" s="16"/>
      <c r="L332" s="16"/>
      <c r="M332" s="41"/>
      <c r="N332" s="41"/>
      <c r="O332" s="41"/>
      <c r="P332" s="41"/>
      <c r="Q332" s="41"/>
      <c r="R332" s="41"/>
      <c r="S332" s="41"/>
      <c r="T332" s="59"/>
      <c r="U332" s="34"/>
      <c r="V332" s="73"/>
      <c r="W332" s="74"/>
      <c r="X332" s="53"/>
      <c r="Y332" s="53"/>
      <c r="Z332" s="82"/>
      <c r="AA332" s="82"/>
      <c r="AB332" s="61"/>
      <c r="AC332" s="61"/>
      <c r="AD332" s="61"/>
      <c r="AE332" s="34"/>
    </row>
    <row r="333" spans="1:31" ht="15.75" customHeight="1">
      <c r="A333" s="16"/>
      <c r="B333" s="41"/>
      <c r="C333" s="41"/>
      <c r="D333" s="41"/>
      <c r="E333" s="41"/>
      <c r="F333" s="16"/>
      <c r="G333" s="16"/>
      <c r="H333" s="16"/>
      <c r="I333" s="16"/>
      <c r="J333" s="16"/>
      <c r="K333" s="16"/>
      <c r="L333" s="16"/>
      <c r="M333" s="41"/>
      <c r="N333" s="41"/>
      <c r="O333" s="41"/>
      <c r="P333" s="41"/>
      <c r="Q333" s="41"/>
      <c r="R333" s="41"/>
      <c r="S333" s="41"/>
      <c r="T333" s="59"/>
      <c r="U333" s="34"/>
      <c r="V333" s="73"/>
      <c r="W333" s="74"/>
      <c r="X333" s="53"/>
      <c r="Y333" s="53"/>
      <c r="Z333" s="82"/>
      <c r="AA333" s="82"/>
      <c r="AB333" s="61"/>
      <c r="AC333" s="61"/>
      <c r="AD333" s="61"/>
      <c r="AE333" s="34"/>
    </row>
    <row r="334" spans="1:31" ht="15.75" customHeight="1">
      <c r="A334" s="16"/>
      <c r="B334" s="41"/>
      <c r="C334" s="41"/>
      <c r="D334" s="41"/>
      <c r="E334" s="41"/>
      <c r="F334" s="16"/>
      <c r="G334" s="16"/>
      <c r="H334" s="16"/>
      <c r="I334" s="16"/>
      <c r="J334" s="16"/>
      <c r="K334" s="16"/>
      <c r="L334" s="16"/>
      <c r="M334" s="41"/>
      <c r="N334" s="41"/>
      <c r="O334" s="41"/>
      <c r="P334" s="41"/>
      <c r="Q334" s="41"/>
      <c r="R334" s="41"/>
      <c r="S334" s="41"/>
      <c r="T334" s="59"/>
      <c r="U334" s="34"/>
      <c r="V334" s="73"/>
      <c r="W334" s="74"/>
      <c r="X334" s="53"/>
      <c r="Y334" s="53"/>
      <c r="Z334" s="82"/>
      <c r="AA334" s="82"/>
      <c r="AB334" s="61"/>
      <c r="AC334" s="61"/>
      <c r="AD334" s="61"/>
      <c r="AE334" s="34"/>
    </row>
    <row r="335" spans="1:31" ht="15.75" customHeight="1">
      <c r="A335" s="16"/>
      <c r="B335" s="41"/>
      <c r="C335" s="41"/>
      <c r="D335" s="41"/>
      <c r="E335" s="41"/>
      <c r="F335" s="16"/>
      <c r="G335" s="16"/>
      <c r="H335" s="16"/>
      <c r="I335" s="16"/>
      <c r="J335" s="16"/>
      <c r="K335" s="16"/>
      <c r="L335" s="16"/>
      <c r="M335" s="41"/>
      <c r="N335" s="41"/>
      <c r="O335" s="41"/>
      <c r="P335" s="41"/>
      <c r="Q335" s="41"/>
      <c r="R335" s="41"/>
      <c r="S335" s="41"/>
      <c r="T335" s="75"/>
      <c r="U335" s="76"/>
      <c r="V335" s="77"/>
      <c r="W335" s="78"/>
      <c r="X335" s="79"/>
      <c r="Y335" s="79"/>
      <c r="Z335" s="82"/>
      <c r="AA335" s="82"/>
      <c r="AB335" s="61"/>
      <c r="AC335" s="61"/>
      <c r="AD335" s="61"/>
      <c r="AE335" s="34"/>
    </row>
    <row r="336" spans="1:31" ht="15.75" customHeight="1">
      <c r="A336" s="16"/>
      <c r="B336" s="41"/>
      <c r="C336" s="41"/>
      <c r="D336" s="41"/>
      <c r="E336" s="41"/>
      <c r="F336" s="16"/>
      <c r="G336" s="16"/>
      <c r="H336" s="16"/>
      <c r="I336" s="16"/>
      <c r="J336" s="16"/>
      <c r="K336" s="16"/>
      <c r="L336" s="16"/>
      <c r="M336" s="41"/>
      <c r="N336" s="41"/>
      <c r="O336" s="41"/>
      <c r="P336" s="41"/>
      <c r="Q336" s="41"/>
      <c r="R336" s="41"/>
      <c r="S336" s="41"/>
      <c r="T336" s="59"/>
      <c r="U336" s="34"/>
      <c r="V336" s="73"/>
      <c r="W336" s="74"/>
      <c r="X336" s="53"/>
      <c r="Y336" s="53"/>
      <c r="Z336" s="82"/>
      <c r="AA336" s="82"/>
      <c r="AB336" s="61"/>
      <c r="AC336" s="61"/>
      <c r="AD336" s="61"/>
      <c r="AE336" s="34"/>
    </row>
    <row r="337" spans="1:31" ht="15.75" customHeight="1">
      <c r="A337" s="16"/>
      <c r="B337" s="41"/>
      <c r="C337" s="41"/>
      <c r="D337" s="41"/>
      <c r="E337" s="41"/>
      <c r="F337" s="16"/>
      <c r="G337" s="16"/>
      <c r="H337" s="16"/>
      <c r="I337" s="16"/>
      <c r="J337" s="16"/>
      <c r="K337" s="16"/>
      <c r="L337" s="16"/>
      <c r="M337" s="41"/>
      <c r="N337" s="41"/>
      <c r="O337" s="41"/>
      <c r="P337" s="41"/>
      <c r="Q337" s="41"/>
      <c r="R337" s="41"/>
      <c r="S337" s="41"/>
      <c r="T337" s="59"/>
      <c r="U337" s="34"/>
      <c r="V337" s="73"/>
      <c r="W337" s="74"/>
      <c r="X337" s="53"/>
      <c r="Y337" s="53"/>
      <c r="Z337" s="82"/>
      <c r="AA337" s="82"/>
      <c r="AB337" s="61"/>
      <c r="AC337" s="61"/>
      <c r="AD337" s="61"/>
      <c r="AE337" s="34"/>
    </row>
    <row r="338" spans="1:31" ht="15.75" customHeight="1">
      <c r="A338" s="16"/>
      <c r="B338" s="41"/>
      <c r="C338" s="41"/>
      <c r="D338" s="41"/>
      <c r="E338" s="41"/>
      <c r="F338" s="16"/>
      <c r="G338" s="16"/>
      <c r="H338" s="16"/>
      <c r="I338" s="16"/>
      <c r="J338" s="16"/>
      <c r="K338" s="16"/>
      <c r="L338" s="16"/>
      <c r="M338" s="41"/>
      <c r="N338" s="41"/>
      <c r="O338" s="41"/>
      <c r="P338" s="41"/>
      <c r="Q338" s="41"/>
      <c r="R338" s="41"/>
      <c r="S338" s="41"/>
      <c r="T338" s="59"/>
      <c r="U338" s="34"/>
      <c r="V338" s="73"/>
      <c r="W338" s="74"/>
      <c r="X338" s="53"/>
      <c r="Y338" s="53"/>
      <c r="Z338" s="82"/>
      <c r="AA338" s="82"/>
      <c r="AB338" s="61"/>
      <c r="AC338" s="61"/>
      <c r="AD338" s="61"/>
      <c r="AE338" s="34"/>
    </row>
    <row r="339" spans="1:31" ht="15.75" customHeight="1">
      <c r="A339" s="16"/>
      <c r="B339" s="41"/>
      <c r="C339" s="41"/>
      <c r="D339" s="41"/>
      <c r="E339" s="41"/>
      <c r="F339" s="16"/>
      <c r="G339" s="16"/>
      <c r="H339" s="16"/>
      <c r="I339" s="16"/>
      <c r="J339" s="16"/>
      <c r="K339" s="16"/>
      <c r="L339" s="16"/>
      <c r="M339" s="41"/>
      <c r="N339" s="41"/>
      <c r="O339" s="41"/>
      <c r="P339" s="41"/>
      <c r="Q339" s="41"/>
      <c r="R339" s="41"/>
      <c r="S339" s="41"/>
      <c r="T339" s="59"/>
      <c r="U339" s="34"/>
      <c r="V339" s="73"/>
      <c r="W339" s="74"/>
      <c r="X339" s="53"/>
      <c r="Y339" s="53"/>
      <c r="Z339" s="82"/>
      <c r="AA339" s="82"/>
      <c r="AB339" s="61"/>
      <c r="AC339" s="61"/>
      <c r="AD339" s="61"/>
      <c r="AE339" s="34"/>
    </row>
    <row r="340" spans="1:31" ht="15.75" customHeight="1">
      <c r="A340" s="16"/>
      <c r="B340" s="41"/>
      <c r="C340" s="41"/>
      <c r="D340" s="41"/>
      <c r="E340" s="41"/>
      <c r="F340" s="16"/>
      <c r="G340" s="16"/>
      <c r="H340" s="16"/>
      <c r="I340" s="16"/>
      <c r="J340" s="16"/>
      <c r="K340" s="16"/>
      <c r="L340" s="16"/>
      <c r="M340" s="41"/>
      <c r="N340" s="41"/>
      <c r="O340" s="41"/>
      <c r="P340" s="41"/>
      <c r="Q340" s="41"/>
      <c r="R340" s="41"/>
      <c r="S340" s="41"/>
      <c r="T340" s="75"/>
      <c r="U340" s="76"/>
      <c r="V340" s="77"/>
      <c r="W340" s="78"/>
      <c r="X340" s="79"/>
      <c r="Y340" s="79"/>
      <c r="Z340" s="82"/>
      <c r="AA340" s="82"/>
      <c r="AB340" s="61"/>
      <c r="AC340" s="61"/>
      <c r="AD340" s="61"/>
      <c r="AE340" s="34"/>
    </row>
    <row r="341" spans="1:31" ht="15.75" customHeight="1">
      <c r="A341" s="16"/>
      <c r="B341" s="41"/>
      <c r="C341" s="41"/>
      <c r="D341" s="41"/>
      <c r="E341" s="41"/>
      <c r="F341" s="16"/>
      <c r="G341" s="16"/>
      <c r="H341" s="16"/>
      <c r="I341" s="16"/>
      <c r="J341" s="16"/>
      <c r="K341" s="16"/>
      <c r="L341" s="16"/>
      <c r="M341" s="41"/>
      <c r="N341" s="41"/>
      <c r="O341" s="41"/>
      <c r="P341" s="41"/>
      <c r="Q341" s="41"/>
      <c r="R341" s="41"/>
      <c r="S341" s="41"/>
      <c r="T341" s="59"/>
      <c r="U341" s="34"/>
      <c r="V341" s="73"/>
      <c r="W341" s="74"/>
      <c r="X341" s="53"/>
      <c r="Y341" s="53"/>
      <c r="Z341" s="82"/>
      <c r="AA341" s="82"/>
      <c r="AB341" s="61"/>
      <c r="AC341" s="61"/>
      <c r="AD341" s="61"/>
      <c r="AE341" s="34"/>
    </row>
    <row r="342" spans="1:31" ht="15.75" customHeight="1">
      <c r="A342" s="16"/>
      <c r="B342" s="41"/>
      <c r="C342" s="41"/>
      <c r="D342" s="41"/>
      <c r="E342" s="41"/>
      <c r="F342" s="16"/>
      <c r="G342" s="16"/>
      <c r="H342" s="16"/>
      <c r="I342" s="16"/>
      <c r="J342" s="16"/>
      <c r="K342" s="16"/>
      <c r="L342" s="16"/>
      <c r="M342" s="41"/>
      <c r="N342" s="41"/>
      <c r="O342" s="41"/>
      <c r="P342" s="41"/>
      <c r="Q342" s="41"/>
      <c r="R342" s="41"/>
      <c r="S342" s="41"/>
      <c r="T342" s="59"/>
      <c r="U342" s="34"/>
      <c r="V342" s="73"/>
      <c r="W342" s="74"/>
      <c r="X342" s="53"/>
      <c r="Y342" s="53"/>
      <c r="Z342" s="82"/>
      <c r="AA342" s="82"/>
      <c r="AB342" s="61"/>
      <c r="AC342" s="61"/>
      <c r="AD342" s="61"/>
      <c r="AE342" s="34"/>
    </row>
    <row r="343" spans="1:31" ht="15.75" customHeight="1">
      <c r="A343" s="16"/>
      <c r="B343" s="41"/>
      <c r="C343" s="41"/>
      <c r="D343" s="41"/>
      <c r="E343" s="41"/>
      <c r="F343" s="16"/>
      <c r="G343" s="16"/>
      <c r="H343" s="16"/>
      <c r="I343" s="16"/>
      <c r="J343" s="16"/>
      <c r="K343" s="16"/>
      <c r="L343" s="16"/>
      <c r="M343" s="41"/>
      <c r="N343" s="41"/>
      <c r="O343" s="41"/>
      <c r="P343" s="41"/>
      <c r="Q343" s="41"/>
      <c r="R343" s="41"/>
      <c r="S343" s="41"/>
      <c r="T343" s="59"/>
      <c r="U343" s="34"/>
      <c r="V343" s="73"/>
      <c r="W343" s="74"/>
      <c r="X343" s="53"/>
      <c r="Y343" s="53"/>
      <c r="Z343" s="82"/>
      <c r="AA343" s="82"/>
      <c r="AB343" s="61"/>
      <c r="AC343" s="61"/>
      <c r="AD343" s="61"/>
      <c r="AE343" s="34"/>
    </row>
    <row r="344" spans="1:31" ht="15.75" customHeight="1">
      <c r="A344" s="16"/>
      <c r="B344" s="41"/>
      <c r="C344" s="41"/>
      <c r="D344" s="41"/>
      <c r="E344" s="41"/>
      <c r="F344" s="16"/>
      <c r="G344" s="16"/>
      <c r="H344" s="16"/>
      <c r="I344" s="16"/>
      <c r="J344" s="16"/>
      <c r="K344" s="16"/>
      <c r="L344" s="16"/>
      <c r="M344" s="41"/>
      <c r="N344" s="41"/>
      <c r="O344" s="41"/>
      <c r="P344" s="41"/>
      <c r="Q344" s="41"/>
      <c r="R344" s="41"/>
      <c r="S344" s="41"/>
      <c r="T344" s="59"/>
      <c r="U344" s="34"/>
      <c r="V344" s="73"/>
      <c r="W344" s="74"/>
      <c r="X344" s="53"/>
      <c r="Y344" s="53"/>
      <c r="Z344" s="82"/>
      <c r="AA344" s="82"/>
      <c r="AB344" s="61"/>
      <c r="AC344" s="61"/>
      <c r="AD344" s="61"/>
      <c r="AE344" s="34"/>
    </row>
    <row r="345" spans="1:31" ht="15.75" customHeight="1">
      <c r="A345" s="16"/>
      <c r="B345" s="41"/>
      <c r="C345" s="41"/>
      <c r="D345" s="41"/>
      <c r="E345" s="41"/>
      <c r="F345" s="16"/>
      <c r="G345" s="16"/>
      <c r="H345" s="16"/>
      <c r="I345" s="16"/>
      <c r="J345" s="16"/>
      <c r="K345" s="16"/>
      <c r="L345" s="16"/>
      <c r="M345" s="41"/>
      <c r="N345" s="41"/>
      <c r="O345" s="41"/>
      <c r="P345" s="41"/>
      <c r="Q345" s="41"/>
      <c r="R345" s="41"/>
      <c r="S345" s="41"/>
      <c r="T345" s="75"/>
      <c r="U345" s="76"/>
      <c r="V345" s="77"/>
      <c r="W345" s="78"/>
      <c r="X345" s="79"/>
      <c r="Y345" s="79"/>
      <c r="Z345" s="82"/>
      <c r="AA345" s="82"/>
      <c r="AB345" s="67"/>
      <c r="AC345" s="67"/>
      <c r="AD345" s="67"/>
      <c r="AE345" s="34"/>
    </row>
    <row r="346" spans="1:31" ht="15.75" customHeight="1">
      <c r="A346" s="16"/>
      <c r="B346" s="41"/>
      <c r="C346" s="41"/>
      <c r="D346" s="41"/>
      <c r="E346" s="41"/>
      <c r="F346" s="16"/>
      <c r="G346" s="16"/>
      <c r="H346" s="16"/>
      <c r="I346" s="16"/>
      <c r="J346" s="16"/>
      <c r="K346" s="16"/>
      <c r="L346" s="16"/>
      <c r="M346" s="41"/>
      <c r="N346" s="41"/>
      <c r="O346" s="41"/>
      <c r="P346" s="41"/>
      <c r="Q346" s="41"/>
      <c r="R346" s="41"/>
      <c r="S346" s="41"/>
      <c r="T346" s="59"/>
      <c r="U346" s="34"/>
      <c r="V346" s="73"/>
      <c r="W346" s="74"/>
      <c r="X346" s="53"/>
      <c r="Y346" s="53"/>
      <c r="Z346" s="82"/>
      <c r="AA346" s="82"/>
      <c r="AB346" s="61" t="str">
        <f>Acciones_aportes!C819</f>
        <v>Acción sustantiva para el desarrollo humano sostenible</v>
      </c>
      <c r="AC346" s="62" t="str">
        <f>Acciones_aportes!B820</f>
        <v xml:space="preserve">Administrativo </v>
      </c>
      <c r="AD346" s="24" t="str">
        <f ca="1">IFERROR(__xludf.DUMMYFUNCTION("FILTER(X$2:X$509,W$2:W$509=AB346,V$2:V$509=AC346)"),"2.2.1. Impulsar iniciativas para la transformación cultural universitaria orientadas al aporte del desarrollo humano sostenible, con énfasis en los derechos humanos, el desempeño ambiental y la gestión del riesgo ante eventos naturales y antrópicos")</f>
        <v>2.2.1. Impulsar iniciativas para la transformación cultural universitaria orientadas al aporte del desarrollo humano sostenible, con énfasis en los derechos humanos, el desempeño ambiental y la gestión del riesgo ante eventos naturales y antrópicos</v>
      </c>
      <c r="AE346" s="27"/>
    </row>
    <row r="347" spans="1:31" ht="15.75" customHeight="1">
      <c r="A347" s="16"/>
      <c r="B347" s="41"/>
      <c r="C347" s="41"/>
      <c r="D347" s="41"/>
      <c r="E347" s="41"/>
      <c r="F347" s="16"/>
      <c r="G347" s="16"/>
      <c r="H347" s="16"/>
      <c r="I347" s="16"/>
      <c r="J347" s="16"/>
      <c r="K347" s="16"/>
      <c r="L347" s="16"/>
      <c r="M347" s="41"/>
      <c r="N347" s="41"/>
      <c r="O347" s="41"/>
      <c r="P347" s="41"/>
      <c r="Q347" s="41"/>
      <c r="R347" s="41"/>
      <c r="S347" s="41"/>
      <c r="T347" s="59"/>
      <c r="U347" s="34"/>
      <c r="V347" s="73"/>
      <c r="W347" s="74"/>
      <c r="X347" s="53"/>
      <c r="Y347" s="53"/>
      <c r="Z347" s="82"/>
      <c r="AA347" s="82"/>
      <c r="AB347" s="61"/>
      <c r="AC347" s="61"/>
      <c r="AD347" s="61"/>
      <c r="AE347" s="34"/>
    </row>
    <row r="348" spans="1:31" ht="15.75" customHeight="1">
      <c r="A348" s="16"/>
      <c r="B348" s="41"/>
      <c r="C348" s="41"/>
      <c r="D348" s="41"/>
      <c r="E348" s="41"/>
      <c r="F348" s="16"/>
      <c r="G348" s="16"/>
      <c r="H348" s="16"/>
      <c r="I348" s="16"/>
      <c r="J348" s="16"/>
      <c r="K348" s="16"/>
      <c r="L348" s="16"/>
      <c r="M348" s="41"/>
      <c r="N348" s="41"/>
      <c r="O348" s="41"/>
      <c r="P348" s="41"/>
      <c r="Q348" s="41"/>
      <c r="R348" s="41"/>
      <c r="S348" s="41"/>
      <c r="T348" s="59"/>
      <c r="U348" s="34"/>
      <c r="V348" s="73"/>
      <c r="W348" s="74"/>
      <c r="X348" s="53"/>
      <c r="Y348" s="53"/>
      <c r="Z348" s="82"/>
      <c r="AA348" s="82"/>
      <c r="AB348" s="24" t="str">
        <f ca="1">IFERROR(__xludf.DUMMYFUNCTION("UNIQUE(FILTER(V$2:V$509,W$2:W$509=AB346))"),"Administrativo ")</f>
        <v xml:space="preserve">Administrativo </v>
      </c>
      <c r="AC348" s="61"/>
      <c r="AD348" s="61"/>
      <c r="AE348" s="34"/>
    </row>
    <row r="349" spans="1:31" ht="15.75" customHeight="1">
      <c r="A349" s="16"/>
      <c r="B349" s="41"/>
      <c r="C349" s="41"/>
      <c r="D349" s="41"/>
      <c r="E349" s="41"/>
      <c r="F349" s="16"/>
      <c r="G349" s="16"/>
      <c r="H349" s="16"/>
      <c r="I349" s="16"/>
      <c r="J349" s="16"/>
      <c r="K349" s="16"/>
      <c r="L349" s="16"/>
      <c r="M349" s="41"/>
      <c r="N349" s="41"/>
      <c r="O349" s="41"/>
      <c r="P349" s="41"/>
      <c r="Q349" s="41"/>
      <c r="R349" s="41"/>
      <c r="S349" s="41"/>
      <c r="T349" s="59"/>
      <c r="U349" s="34"/>
      <c r="V349" s="73"/>
      <c r="W349" s="74"/>
      <c r="X349" s="53"/>
      <c r="Y349" s="53"/>
      <c r="Z349" s="82"/>
      <c r="AA349" s="82"/>
      <c r="AB349" s="62" t="str">
        <f ca="1">IFERROR(__xludf.DUMMYFUNCTION("""COMPUTED_VALUE"""),"Académico")</f>
        <v>Académico</v>
      </c>
      <c r="AC349" s="61"/>
      <c r="AD349" s="61"/>
      <c r="AE349" s="34"/>
    </row>
    <row r="350" spans="1:31" ht="15.75" customHeight="1">
      <c r="A350" s="16"/>
      <c r="B350" s="41"/>
      <c r="C350" s="41"/>
      <c r="D350" s="41"/>
      <c r="E350" s="41"/>
      <c r="F350" s="16"/>
      <c r="G350" s="16"/>
      <c r="H350" s="16"/>
      <c r="I350" s="16"/>
      <c r="J350" s="16"/>
      <c r="K350" s="16"/>
      <c r="L350" s="16"/>
      <c r="M350" s="41"/>
      <c r="N350" s="41"/>
      <c r="O350" s="41"/>
      <c r="P350" s="41"/>
      <c r="Q350" s="41"/>
      <c r="R350" s="41"/>
      <c r="S350" s="41"/>
      <c r="T350" s="75"/>
      <c r="U350" s="76"/>
      <c r="V350" s="77"/>
      <c r="W350" s="78"/>
      <c r="X350" s="79"/>
      <c r="Y350" s="79"/>
      <c r="Z350" s="82"/>
      <c r="AA350" s="82"/>
      <c r="AB350" s="61" t="str">
        <f ca="1">IFERROR(__xludf.DUMMYFUNCTION("""COMPUTED_VALUE"""),"Vida Universitaria")</f>
        <v>Vida Universitaria</v>
      </c>
      <c r="AC350" s="61"/>
      <c r="AD350" s="61"/>
      <c r="AE350" s="34"/>
    </row>
    <row r="351" spans="1:31" ht="15.75" customHeight="1">
      <c r="A351" s="16"/>
      <c r="B351" s="41"/>
      <c r="C351" s="41"/>
      <c r="D351" s="41"/>
      <c r="E351" s="41"/>
      <c r="F351" s="16"/>
      <c r="G351" s="16"/>
      <c r="H351" s="16"/>
      <c r="I351" s="16"/>
      <c r="J351" s="16"/>
      <c r="K351" s="16"/>
      <c r="L351" s="16"/>
      <c r="M351" s="41"/>
      <c r="N351" s="41"/>
      <c r="O351" s="41"/>
      <c r="P351" s="41"/>
      <c r="Q351" s="41"/>
      <c r="R351" s="41"/>
      <c r="S351" s="41"/>
      <c r="T351" s="59"/>
      <c r="U351" s="34"/>
      <c r="V351" s="73"/>
      <c r="W351" s="74"/>
      <c r="X351" s="53"/>
      <c r="Y351" s="53"/>
      <c r="Z351" s="82"/>
      <c r="AA351" s="82"/>
      <c r="AB351" s="61"/>
      <c r="AC351" s="61"/>
      <c r="AD351" s="61"/>
      <c r="AE351" s="34"/>
    </row>
    <row r="352" spans="1:31" ht="15.75" customHeight="1">
      <c r="A352" s="16"/>
      <c r="B352" s="41"/>
      <c r="C352" s="41"/>
      <c r="D352" s="41"/>
      <c r="E352" s="41"/>
      <c r="F352" s="16"/>
      <c r="G352" s="16"/>
      <c r="H352" s="16"/>
      <c r="I352" s="16"/>
      <c r="J352" s="16"/>
      <c r="K352" s="16"/>
      <c r="L352" s="16"/>
      <c r="M352" s="41"/>
      <c r="N352" s="41"/>
      <c r="O352" s="41"/>
      <c r="P352" s="41"/>
      <c r="Q352" s="41"/>
      <c r="R352" s="41"/>
      <c r="S352" s="41"/>
      <c r="T352" s="59"/>
      <c r="U352" s="34"/>
      <c r="V352" s="73"/>
      <c r="W352" s="74"/>
      <c r="X352" s="53"/>
      <c r="Y352" s="53"/>
      <c r="Z352" s="82"/>
      <c r="AA352" s="82"/>
      <c r="AB352" s="61"/>
      <c r="AC352" s="61"/>
      <c r="AD352" s="61"/>
      <c r="AE352" s="34"/>
    </row>
    <row r="353" spans="1:31" ht="15.75" customHeight="1">
      <c r="A353" s="16"/>
      <c r="B353" s="41"/>
      <c r="C353" s="41"/>
      <c r="D353" s="41"/>
      <c r="E353" s="41"/>
      <c r="F353" s="16"/>
      <c r="G353" s="16"/>
      <c r="H353" s="16"/>
      <c r="I353" s="16"/>
      <c r="J353" s="16"/>
      <c r="K353" s="16"/>
      <c r="L353" s="16"/>
      <c r="M353" s="41"/>
      <c r="N353" s="41"/>
      <c r="O353" s="41"/>
      <c r="P353" s="41"/>
      <c r="Q353" s="41"/>
      <c r="R353" s="41"/>
      <c r="S353" s="41"/>
      <c r="T353" s="59"/>
      <c r="U353" s="34"/>
      <c r="V353" s="73"/>
      <c r="W353" s="74"/>
      <c r="X353" s="53"/>
      <c r="Y353" s="53"/>
      <c r="Z353" s="82"/>
      <c r="AA353" s="82"/>
      <c r="AB353" s="61"/>
      <c r="AC353" s="61"/>
      <c r="AD353" s="61"/>
      <c r="AE353" s="34"/>
    </row>
    <row r="354" spans="1:31" ht="15.75" customHeight="1">
      <c r="A354" s="16"/>
      <c r="B354" s="41"/>
      <c r="C354" s="41"/>
      <c r="D354" s="41"/>
      <c r="E354" s="41"/>
      <c r="F354" s="16"/>
      <c r="G354" s="16"/>
      <c r="H354" s="16"/>
      <c r="I354" s="16"/>
      <c r="J354" s="16"/>
      <c r="K354" s="16"/>
      <c r="L354" s="16"/>
      <c r="M354" s="41"/>
      <c r="N354" s="41"/>
      <c r="O354" s="41"/>
      <c r="P354" s="41"/>
      <c r="Q354" s="41"/>
      <c r="R354" s="41"/>
      <c r="S354" s="41"/>
      <c r="T354" s="59"/>
      <c r="U354" s="34"/>
      <c r="V354" s="73"/>
      <c r="W354" s="74"/>
      <c r="X354" s="53"/>
      <c r="Y354" s="53"/>
      <c r="Z354" s="82"/>
      <c r="AA354" s="82"/>
      <c r="AB354" s="61"/>
      <c r="AC354" s="61"/>
      <c r="AD354" s="61"/>
      <c r="AE354" s="34"/>
    </row>
    <row r="355" spans="1:31" ht="15.75" customHeight="1">
      <c r="A355" s="16"/>
      <c r="B355" s="41"/>
      <c r="C355" s="41"/>
      <c r="D355" s="41"/>
      <c r="E355" s="41"/>
      <c r="F355" s="16"/>
      <c r="G355" s="16"/>
      <c r="H355" s="16"/>
      <c r="I355" s="16"/>
      <c r="J355" s="16"/>
      <c r="K355" s="16"/>
      <c r="L355" s="16"/>
      <c r="M355" s="41"/>
      <c r="N355" s="41"/>
      <c r="O355" s="41"/>
      <c r="P355" s="41"/>
      <c r="Q355" s="41"/>
      <c r="R355" s="41"/>
      <c r="S355" s="41"/>
      <c r="T355" s="75"/>
      <c r="U355" s="76"/>
      <c r="V355" s="77"/>
      <c r="W355" s="78"/>
      <c r="X355" s="79"/>
      <c r="Y355" s="79"/>
      <c r="Z355" s="82"/>
      <c r="AA355" s="82"/>
      <c r="AB355" s="61"/>
      <c r="AC355" s="61"/>
      <c r="AD355" s="61"/>
      <c r="AE355" s="34"/>
    </row>
    <row r="356" spans="1:31" ht="15.75" customHeight="1">
      <c r="A356" s="16"/>
      <c r="B356" s="41"/>
      <c r="C356" s="41"/>
      <c r="D356" s="41"/>
      <c r="E356" s="41"/>
      <c r="F356" s="16"/>
      <c r="G356" s="16"/>
      <c r="H356" s="16"/>
      <c r="I356" s="16"/>
      <c r="J356" s="16"/>
      <c r="K356" s="16"/>
      <c r="L356" s="16"/>
      <c r="M356" s="41"/>
      <c r="N356" s="41"/>
      <c r="O356" s="41"/>
      <c r="P356" s="41"/>
      <c r="Q356" s="41"/>
      <c r="R356" s="41"/>
      <c r="S356" s="41"/>
      <c r="T356" s="59"/>
      <c r="U356" s="86"/>
      <c r="V356" s="73"/>
      <c r="W356" s="74"/>
      <c r="X356" s="53"/>
      <c r="Y356" s="53"/>
      <c r="Z356" s="82"/>
      <c r="AA356" s="82"/>
      <c r="AB356" s="61"/>
      <c r="AC356" s="61"/>
      <c r="AD356" s="61"/>
      <c r="AE356" s="34"/>
    </row>
    <row r="357" spans="1:31" ht="15.75" customHeight="1">
      <c r="A357" s="16"/>
      <c r="B357" s="41"/>
      <c r="C357" s="41"/>
      <c r="D357" s="41"/>
      <c r="E357" s="41"/>
      <c r="F357" s="16"/>
      <c r="G357" s="16"/>
      <c r="H357" s="16"/>
      <c r="I357" s="16"/>
      <c r="J357" s="16"/>
      <c r="K357" s="16"/>
      <c r="L357" s="16"/>
      <c r="M357" s="41"/>
      <c r="N357" s="41"/>
      <c r="O357" s="41"/>
      <c r="P357" s="41"/>
      <c r="Q357" s="41"/>
      <c r="R357" s="41"/>
      <c r="S357" s="41"/>
      <c r="T357" s="59"/>
      <c r="U357" s="86"/>
      <c r="V357" s="73"/>
      <c r="W357" s="74"/>
      <c r="X357" s="53"/>
      <c r="Y357" s="53"/>
      <c r="Z357" s="82"/>
      <c r="AA357" s="82"/>
      <c r="AB357" s="61"/>
      <c r="AC357" s="61"/>
      <c r="AD357" s="61"/>
      <c r="AE357" s="34"/>
    </row>
    <row r="358" spans="1:31" ht="15.75" customHeight="1">
      <c r="A358" s="16"/>
      <c r="B358" s="41"/>
      <c r="C358" s="41"/>
      <c r="D358" s="41"/>
      <c r="E358" s="41"/>
      <c r="F358" s="16"/>
      <c r="G358" s="16"/>
      <c r="H358" s="16"/>
      <c r="I358" s="16"/>
      <c r="J358" s="16"/>
      <c r="K358" s="16"/>
      <c r="L358" s="16"/>
      <c r="M358" s="41"/>
      <c r="N358" s="41"/>
      <c r="O358" s="41"/>
      <c r="P358" s="41"/>
      <c r="Q358" s="41"/>
      <c r="R358" s="41"/>
      <c r="S358" s="41"/>
      <c r="T358" s="59"/>
      <c r="U358" s="86"/>
      <c r="V358" s="73"/>
      <c r="W358" s="74"/>
      <c r="X358" s="53"/>
      <c r="Y358" s="53"/>
      <c r="Z358" s="82"/>
      <c r="AA358" s="82"/>
      <c r="AB358" s="61"/>
      <c r="AC358" s="61"/>
      <c r="AD358" s="61"/>
      <c r="AE358" s="34"/>
    </row>
    <row r="359" spans="1:31" ht="15.75" customHeight="1">
      <c r="A359" s="16"/>
      <c r="B359" s="41"/>
      <c r="C359" s="41"/>
      <c r="D359" s="41"/>
      <c r="E359" s="41"/>
      <c r="F359" s="16"/>
      <c r="G359" s="16"/>
      <c r="H359" s="16"/>
      <c r="I359" s="16"/>
      <c r="J359" s="16"/>
      <c r="K359" s="16"/>
      <c r="L359" s="16"/>
      <c r="M359" s="41"/>
      <c r="N359" s="41"/>
      <c r="O359" s="41"/>
      <c r="P359" s="41"/>
      <c r="Q359" s="41"/>
      <c r="R359" s="41"/>
      <c r="S359" s="41"/>
      <c r="T359" s="59"/>
      <c r="U359" s="86"/>
      <c r="V359" s="73"/>
      <c r="W359" s="74"/>
      <c r="X359" s="53"/>
      <c r="Y359" s="53"/>
      <c r="Z359" s="82"/>
      <c r="AA359" s="82"/>
      <c r="AB359" s="61"/>
      <c r="AC359" s="61"/>
      <c r="AD359" s="61"/>
      <c r="AE359" s="34"/>
    </row>
    <row r="360" spans="1:31" ht="15.75" customHeight="1">
      <c r="A360" s="16"/>
      <c r="B360" s="41"/>
      <c r="C360" s="41"/>
      <c r="D360" s="41"/>
      <c r="E360" s="41"/>
      <c r="F360" s="16"/>
      <c r="G360" s="16"/>
      <c r="H360" s="16"/>
      <c r="I360" s="16"/>
      <c r="J360" s="16"/>
      <c r="K360" s="16"/>
      <c r="L360" s="16"/>
      <c r="M360" s="41"/>
      <c r="N360" s="41"/>
      <c r="O360" s="41"/>
      <c r="P360" s="41"/>
      <c r="Q360" s="41"/>
      <c r="R360" s="41"/>
      <c r="S360" s="41"/>
      <c r="T360" s="75"/>
      <c r="U360" s="8"/>
      <c r="V360" s="75"/>
      <c r="W360" s="75"/>
      <c r="X360" s="75"/>
      <c r="Y360" s="79"/>
      <c r="Z360" s="82"/>
      <c r="AA360" s="82"/>
      <c r="AB360" s="61"/>
      <c r="AC360" s="61"/>
      <c r="AD360" s="61"/>
      <c r="AE360" s="34"/>
    </row>
    <row r="361" spans="1:31" ht="15.75" customHeight="1">
      <c r="A361" s="16"/>
      <c r="B361" s="41"/>
      <c r="C361" s="41"/>
      <c r="D361" s="41"/>
      <c r="E361" s="41"/>
      <c r="F361" s="16"/>
      <c r="G361" s="16"/>
      <c r="H361" s="16"/>
      <c r="I361" s="16"/>
      <c r="J361" s="16"/>
      <c r="K361" s="16"/>
      <c r="L361" s="16"/>
      <c r="M361" s="41"/>
      <c r="N361" s="41"/>
      <c r="O361" s="41"/>
      <c r="P361" s="41"/>
      <c r="Q361" s="41"/>
      <c r="R361" s="41"/>
      <c r="S361" s="41"/>
      <c r="T361" s="59"/>
      <c r="U361" s="27"/>
      <c r="V361" s="73"/>
      <c r="W361" s="74"/>
      <c r="X361" s="53"/>
      <c r="Y361" s="53"/>
      <c r="Z361" s="82"/>
      <c r="AA361" s="82"/>
      <c r="AB361" s="61"/>
      <c r="AC361" s="61"/>
      <c r="AD361" s="61"/>
      <c r="AE361" s="34"/>
    </row>
    <row r="362" spans="1:31" ht="15.75" customHeight="1">
      <c r="A362" s="16"/>
      <c r="B362" s="41"/>
      <c r="C362" s="41"/>
      <c r="D362" s="41"/>
      <c r="E362" s="41"/>
      <c r="F362" s="16"/>
      <c r="G362" s="16"/>
      <c r="H362" s="16"/>
      <c r="I362" s="16"/>
      <c r="J362" s="16"/>
      <c r="K362" s="16"/>
      <c r="L362" s="16"/>
      <c r="M362" s="41"/>
      <c r="N362" s="41"/>
      <c r="O362" s="41"/>
      <c r="P362" s="41"/>
      <c r="Q362" s="41"/>
      <c r="R362" s="41"/>
      <c r="S362" s="41"/>
      <c r="T362" s="59"/>
      <c r="U362" s="27"/>
      <c r="V362" s="73"/>
      <c r="W362" s="74"/>
      <c r="X362" s="53"/>
      <c r="Y362" s="53"/>
      <c r="Z362" s="82"/>
      <c r="AA362" s="82"/>
      <c r="AB362" s="61"/>
      <c r="AC362" s="61"/>
      <c r="AD362" s="61"/>
      <c r="AE362" s="34"/>
    </row>
    <row r="363" spans="1:31" ht="15.75" customHeight="1">
      <c r="A363" s="16"/>
      <c r="B363" s="41"/>
      <c r="C363" s="41"/>
      <c r="D363" s="41"/>
      <c r="E363" s="41"/>
      <c r="F363" s="16"/>
      <c r="G363" s="16"/>
      <c r="H363" s="16"/>
      <c r="I363" s="16"/>
      <c r="J363" s="16"/>
      <c r="K363" s="16"/>
      <c r="L363" s="16"/>
      <c r="M363" s="41"/>
      <c r="N363" s="41"/>
      <c r="O363" s="41"/>
      <c r="P363" s="41"/>
      <c r="Q363" s="41"/>
      <c r="R363" s="41"/>
      <c r="S363" s="41"/>
      <c r="T363" s="59"/>
      <c r="U363" s="27"/>
      <c r="V363" s="73"/>
      <c r="W363" s="74"/>
      <c r="X363" s="53"/>
      <c r="Y363" s="53"/>
      <c r="Z363" s="82"/>
      <c r="AA363" s="82"/>
      <c r="AB363" s="67"/>
      <c r="AC363" s="67"/>
      <c r="AD363" s="67"/>
      <c r="AE363" s="34"/>
    </row>
    <row r="364" spans="1:31" ht="15.75" customHeight="1">
      <c r="A364" s="16"/>
      <c r="B364" s="41"/>
      <c r="C364" s="41"/>
      <c r="D364" s="41"/>
      <c r="E364" s="41"/>
      <c r="F364" s="16"/>
      <c r="G364" s="16"/>
      <c r="H364" s="16"/>
      <c r="I364" s="16"/>
      <c r="J364" s="16"/>
      <c r="K364" s="16"/>
      <c r="L364" s="16"/>
      <c r="M364" s="41"/>
      <c r="N364" s="41"/>
      <c r="O364" s="41"/>
      <c r="P364" s="41"/>
      <c r="Q364" s="41"/>
      <c r="R364" s="41"/>
      <c r="S364" s="41"/>
      <c r="T364" s="59"/>
      <c r="U364" s="27"/>
      <c r="V364" s="73"/>
      <c r="W364" s="74"/>
      <c r="X364" s="53"/>
      <c r="Y364" s="53"/>
      <c r="Z364" s="82"/>
      <c r="AA364" s="82"/>
      <c r="AB364" s="61" t="str">
        <f>Acciones_aportes!C862</f>
        <v>Acción sustantiva para el desarrollo humano sostenible</v>
      </c>
      <c r="AC364" s="62" t="str">
        <f>Acciones_aportes!B863</f>
        <v>Académico</v>
      </c>
      <c r="AD364" s="24" t="str">
        <f ca="1">IFERROR(__xludf.DUMMYFUNCTION("FILTER(X$2:X$509,W$2:W$509=AB364,V$2:V$509=AC364)"),"2.2.2. Actualizar las áreas estratégicas institucionales que orienten las MAS para propiciar el desarrollo humano sostenible en las regiones, los territorios y las comunidades")</f>
        <v>2.2.2. Actualizar las áreas estratégicas institucionales que orienten las MAS para propiciar el desarrollo humano sostenible en las regiones, los territorios y las comunidades</v>
      </c>
      <c r="AE364" s="27"/>
    </row>
    <row r="365" spans="1:31" ht="15.75" customHeight="1">
      <c r="A365" s="16"/>
      <c r="B365" s="41"/>
      <c r="C365" s="41"/>
      <c r="D365" s="41"/>
      <c r="E365" s="41"/>
      <c r="F365" s="16"/>
      <c r="G365" s="16"/>
      <c r="H365" s="16"/>
      <c r="I365" s="16"/>
      <c r="J365" s="16"/>
      <c r="K365" s="16"/>
      <c r="L365" s="16"/>
      <c r="M365" s="41"/>
      <c r="N365" s="41"/>
      <c r="O365" s="41"/>
      <c r="P365" s="41"/>
      <c r="Q365" s="41"/>
      <c r="R365" s="41"/>
      <c r="S365" s="41"/>
      <c r="T365" s="75"/>
      <c r="U365" s="8"/>
      <c r="V365" s="77"/>
      <c r="W365" s="78"/>
      <c r="X365" s="79"/>
      <c r="Y365" s="79"/>
      <c r="Z365" s="82"/>
      <c r="AA365" s="82"/>
      <c r="AB365" s="61"/>
      <c r="AC365" s="61"/>
      <c r="AD365" s="61" t="str">
        <f ca="1">IFERROR(__xludf.DUMMYFUNCTION("""COMPUTED_VALUE"""),"2.2.3. Consolidar líneas de investigación, extensión y creación simbólica, cultural y artística con enfoque prospectivo y articuladas a las áreas estratégicas institucionales que orienten el desarrollo de las MAS")</f>
        <v>2.2.3. Consolidar líneas de investigación, extensión y creación simbólica, cultural y artística con enfoque prospectivo y articuladas a las áreas estratégicas institucionales que orienten el desarrollo de las MAS</v>
      </c>
      <c r="AE365" s="34"/>
    </row>
    <row r="366" spans="1:31" ht="15.75" customHeight="1">
      <c r="A366" s="16"/>
      <c r="B366" s="41"/>
      <c r="C366" s="41"/>
      <c r="D366" s="41"/>
      <c r="E366" s="41"/>
      <c r="F366" s="16"/>
      <c r="G366" s="16"/>
      <c r="H366" s="16"/>
      <c r="I366" s="16"/>
      <c r="J366" s="16"/>
      <c r="K366" s="16"/>
      <c r="L366" s="16"/>
      <c r="M366" s="41"/>
      <c r="N366" s="41"/>
      <c r="O366" s="41"/>
      <c r="P366" s="41"/>
      <c r="Q366" s="41"/>
      <c r="R366" s="41"/>
      <c r="S366" s="41"/>
      <c r="T366" s="59"/>
      <c r="U366" s="27"/>
      <c r="V366" s="73"/>
      <c r="W366" s="74"/>
      <c r="X366" s="53"/>
      <c r="Y366" s="53"/>
      <c r="Z366" s="82"/>
      <c r="AA366" s="82"/>
      <c r="AB366" s="24" t="str">
        <f ca="1">IFERROR(__xludf.DUMMYFUNCTION("UNIQUE(FILTER(V$2:V$509,W$2:W$509=AB364))"),"Administrativo ")</f>
        <v xml:space="preserve">Administrativo </v>
      </c>
      <c r="AC366" s="61"/>
      <c r="AD366" s="61" t="str">
        <f ca="1">IFERROR(__xludf.DUMMYFUNCTION("""COMPUTED_VALUE"""),"2.2.4. Desarrollar acciones orientadas a la transformación del modelo de gestión de los institutos de investigación que propicie el fortalecimiento de su acción sustantiva")</f>
        <v>2.2.4. Desarrollar acciones orientadas a la transformación del modelo de gestión de los institutos de investigación que propicie el fortalecimiento de su acción sustantiva</v>
      </c>
      <c r="AE366" s="34"/>
    </row>
    <row r="367" spans="1:31" ht="15.75" customHeight="1">
      <c r="A367" s="16"/>
      <c r="B367" s="41"/>
      <c r="C367" s="41"/>
      <c r="D367" s="41"/>
      <c r="E367" s="41"/>
      <c r="F367" s="16"/>
      <c r="G367" s="16"/>
      <c r="H367" s="16"/>
      <c r="I367" s="16"/>
      <c r="J367" s="16"/>
      <c r="K367" s="16"/>
      <c r="L367" s="16"/>
      <c r="M367" s="41"/>
      <c r="N367" s="41"/>
      <c r="O367" s="41"/>
      <c r="P367" s="41"/>
      <c r="Q367" s="41"/>
      <c r="R367" s="41"/>
      <c r="S367" s="41"/>
      <c r="T367" s="59"/>
      <c r="U367" s="27"/>
      <c r="V367" s="73"/>
      <c r="W367" s="74"/>
      <c r="X367" s="53"/>
      <c r="Y367" s="53"/>
      <c r="Z367" s="82"/>
      <c r="AA367" s="82"/>
      <c r="AB367" s="62" t="str">
        <f ca="1">IFERROR(__xludf.DUMMYFUNCTION("""COMPUTED_VALUE"""),"Académico")</f>
        <v>Académico</v>
      </c>
      <c r="AC367" s="61"/>
      <c r="AD367" s="61" t="str">
        <f ca="1">IFERROR(__xludf.DUMMYFUNCTION("""COMPUTED_VALUE"""),"2.2.5. Desarrollar mecanismos de articulación del quehacer de la acción sustantiva entre el pregrado y el grado con el posgrado")</f>
        <v>2.2.5. Desarrollar mecanismos de articulación del quehacer de la acción sustantiva entre el pregrado y el grado con el posgrado</v>
      </c>
      <c r="AE367" s="34"/>
    </row>
    <row r="368" spans="1:31" ht="15.75" customHeight="1">
      <c r="A368" s="16"/>
      <c r="B368" s="41"/>
      <c r="C368" s="41"/>
      <c r="D368" s="41"/>
      <c r="E368" s="41"/>
      <c r="F368" s="16"/>
      <c r="G368" s="16"/>
      <c r="H368" s="16"/>
      <c r="I368" s="16"/>
      <c r="J368" s="16"/>
      <c r="K368" s="16"/>
      <c r="L368" s="16"/>
      <c r="M368" s="41"/>
      <c r="N368" s="41"/>
      <c r="O368" s="41"/>
      <c r="P368" s="41"/>
      <c r="Q368" s="41"/>
      <c r="R368" s="41"/>
      <c r="S368" s="41"/>
      <c r="T368" s="59"/>
      <c r="U368" s="27"/>
      <c r="V368" s="73"/>
      <c r="W368" s="74"/>
      <c r="X368" s="53"/>
      <c r="Y368" s="53"/>
      <c r="Z368" s="82"/>
      <c r="AA368" s="82"/>
      <c r="AB368" s="61" t="str">
        <f ca="1">IFERROR(__xludf.DUMMYFUNCTION("""COMPUTED_VALUE"""),"Vida Universitaria")</f>
        <v>Vida Universitaria</v>
      </c>
      <c r="AC368" s="61"/>
      <c r="AD368" s="61" t="str">
        <f ca="1">IFERROR(__xludf.DUMMYFUNCTION("""COMPUTED_VALUE"""),"2.2.6. Impulsar MAS que propicien el abordaje de asuntos, desafíos y problemáticas de interés nacional, regional y global")</f>
        <v>2.2.6. Impulsar MAS que propicien el abordaje de asuntos, desafíos y problemáticas de interés nacional, regional y global</v>
      </c>
      <c r="AE368" s="34"/>
    </row>
    <row r="369" spans="1:31" ht="15.75" customHeight="1">
      <c r="A369" s="16"/>
      <c r="B369" s="41"/>
      <c r="C369" s="41"/>
      <c r="D369" s="41"/>
      <c r="E369" s="41"/>
      <c r="F369" s="16"/>
      <c r="G369" s="16"/>
      <c r="H369" s="16"/>
      <c r="I369" s="16"/>
      <c r="J369" s="16"/>
      <c r="K369" s="16"/>
      <c r="L369" s="16"/>
      <c r="M369" s="41"/>
      <c r="N369" s="41"/>
      <c r="O369" s="41"/>
      <c r="P369" s="41"/>
      <c r="Q369" s="41"/>
      <c r="R369" s="41"/>
      <c r="S369" s="41"/>
      <c r="T369" s="59"/>
      <c r="U369" s="27"/>
      <c r="V369" s="73"/>
      <c r="W369" s="74"/>
      <c r="X369" s="53"/>
      <c r="Y369" s="53"/>
      <c r="Z369" s="82"/>
      <c r="AA369" s="82"/>
      <c r="AB369" s="61"/>
      <c r="AC369" s="61"/>
      <c r="AD369" s="61" t="str">
        <f ca="1">IFERROR(__xludf.DUMMYFUNCTION("""COMPUTED_VALUE"""),"2.2.7. Profundizar el quehacer de la acción sustantiva mediante prácticas de ciencia abierta orientadas a la generación y difusión colaborativa y democrática del conocimiento")</f>
        <v>2.2.7. Profundizar el quehacer de la acción sustantiva mediante prácticas de ciencia abierta orientadas a la generación y difusión colaborativa y democrática del conocimiento</v>
      </c>
      <c r="AE369" s="34"/>
    </row>
    <row r="370" spans="1:31" ht="15.75" customHeight="1">
      <c r="A370" s="16"/>
      <c r="B370" s="41"/>
      <c r="C370" s="41"/>
      <c r="D370" s="41"/>
      <c r="E370" s="41"/>
      <c r="F370" s="16"/>
      <c r="G370" s="16"/>
      <c r="H370" s="16"/>
      <c r="I370" s="16"/>
      <c r="J370" s="16"/>
      <c r="K370" s="16"/>
      <c r="L370" s="16"/>
      <c r="M370" s="41"/>
      <c r="N370" s="41"/>
      <c r="O370" s="41"/>
      <c r="P370" s="41"/>
      <c r="Q370" s="41"/>
      <c r="R370" s="41"/>
      <c r="S370" s="41"/>
      <c r="T370" s="75"/>
      <c r="U370" s="8"/>
      <c r="V370" s="77"/>
      <c r="W370" s="78"/>
      <c r="X370" s="79"/>
      <c r="Y370" s="79"/>
      <c r="Z370" s="82"/>
      <c r="AA370" s="82"/>
      <c r="AB370" s="61"/>
      <c r="AC370" s="61"/>
      <c r="AD370" s="61" t="str">
        <f ca="1">IFERROR(__xludf.DUMMYFUNCTION("""COMPUTED_VALUE"""),"2.2.8. Promover estrategias de difusión de la producción intelectual en múltiples formatos editoriales orientados por la calidad, pertinencia e impacto social")</f>
        <v>2.2.8. Promover estrategias de difusión de la producción intelectual en múltiples formatos editoriales orientados por la calidad, pertinencia e impacto social</v>
      </c>
      <c r="AE370" s="34"/>
    </row>
    <row r="371" spans="1:31" ht="15.75" customHeight="1">
      <c r="A371" s="16"/>
      <c r="B371" s="41"/>
      <c r="C371" s="41"/>
      <c r="D371" s="41"/>
      <c r="E371" s="41"/>
      <c r="F371" s="16"/>
      <c r="G371" s="16"/>
      <c r="H371" s="16"/>
      <c r="I371" s="16"/>
      <c r="J371" s="16"/>
      <c r="K371" s="16"/>
      <c r="L371" s="16"/>
      <c r="M371" s="41"/>
      <c r="N371" s="41"/>
      <c r="O371" s="41"/>
      <c r="P371" s="41"/>
      <c r="Q371" s="41"/>
      <c r="R371" s="41"/>
      <c r="S371" s="41"/>
      <c r="T371" s="59"/>
      <c r="U371" s="27"/>
      <c r="V371" s="73"/>
      <c r="W371" s="74"/>
      <c r="X371" s="53"/>
      <c r="Y371" s="53"/>
      <c r="Z371" s="82"/>
      <c r="AA371" s="82"/>
      <c r="AB371" s="61"/>
      <c r="AC371" s="61"/>
      <c r="AD371" s="61" t="str">
        <f ca="1">IFERROR(__xludf.DUMMYFUNCTION("""COMPUTED_VALUE"""),"2.2.9. Implementar procedimientos para la evaluación de los resultados e impacto social de las MAS")</f>
        <v>2.2.9. Implementar procedimientos para la evaluación de los resultados e impacto social de las MAS</v>
      </c>
      <c r="AE371" s="34"/>
    </row>
    <row r="372" spans="1:31" ht="15.75" customHeight="1">
      <c r="A372" s="16"/>
      <c r="B372" s="41"/>
      <c r="C372" s="41"/>
      <c r="D372" s="41"/>
      <c r="E372" s="41"/>
      <c r="F372" s="16"/>
      <c r="G372" s="16"/>
      <c r="H372" s="16"/>
      <c r="I372" s="16"/>
      <c r="J372" s="16"/>
      <c r="K372" s="16"/>
      <c r="L372" s="16"/>
      <c r="M372" s="41"/>
      <c r="N372" s="41"/>
      <c r="O372" s="41"/>
      <c r="P372" s="41"/>
      <c r="Q372" s="41"/>
      <c r="R372" s="41"/>
      <c r="S372" s="41"/>
      <c r="T372" s="59"/>
      <c r="U372" s="27"/>
      <c r="V372" s="73"/>
      <c r="W372" s="74"/>
      <c r="X372" s="53"/>
      <c r="Y372" s="53"/>
      <c r="Z372" s="82"/>
      <c r="AA372" s="82"/>
      <c r="AB372" s="61"/>
      <c r="AC372" s="61"/>
      <c r="AD372" s="61" t="str">
        <f ca="1">IFERROR(__xludf.DUMMYFUNCTION("""COMPUTED_VALUE"""),"2.2.10. Promover estrategias de colaboración interuniversitarias facilitadoras de la articulación del trabajo académico en los ámbitos nacional, regional e internacional")</f>
        <v>2.2.10. Promover estrategias de colaboración interuniversitarias facilitadoras de la articulación del trabajo académico en los ámbitos nacional, regional e internacional</v>
      </c>
      <c r="AE372" s="34"/>
    </row>
    <row r="373" spans="1:31" ht="15.75" customHeight="1">
      <c r="A373" s="16"/>
      <c r="B373" s="41"/>
      <c r="C373" s="41"/>
      <c r="D373" s="41"/>
      <c r="E373" s="41"/>
      <c r="F373" s="16"/>
      <c r="G373" s="16"/>
      <c r="H373" s="16"/>
      <c r="I373" s="16"/>
      <c r="J373" s="16"/>
      <c r="K373" s="16"/>
      <c r="L373" s="16"/>
      <c r="M373" s="41"/>
      <c r="N373" s="41"/>
      <c r="O373" s="41"/>
      <c r="P373" s="41"/>
      <c r="Q373" s="41"/>
      <c r="R373" s="41"/>
      <c r="S373" s="41"/>
      <c r="T373" s="59"/>
      <c r="U373" s="27"/>
      <c r="V373" s="73"/>
      <c r="W373" s="74"/>
      <c r="X373" s="53"/>
      <c r="Y373" s="53"/>
      <c r="Z373" s="82"/>
      <c r="AA373" s="82"/>
      <c r="AB373" s="61"/>
      <c r="AC373" s="61"/>
      <c r="AD373" s="61" t="str">
        <f ca="1">IFERROR(__xludf.DUMMYFUNCTION("""COMPUTED_VALUE"""),"2.2.11. Incentivar la producción académica producto del quehacer sustantivo mediante acciones que promuevan el reconocimiento de los méritos e incentivos")</f>
        <v>2.2.11. Incentivar la producción académica producto del quehacer sustantivo mediante acciones que promuevan el reconocimiento de los méritos e incentivos</v>
      </c>
      <c r="AE373" s="34"/>
    </row>
    <row r="374" spans="1:31" ht="15.75" customHeight="1">
      <c r="A374" s="16"/>
      <c r="B374" s="41"/>
      <c r="C374" s="41"/>
      <c r="D374" s="41"/>
      <c r="E374" s="41"/>
      <c r="F374" s="16"/>
      <c r="G374" s="16"/>
      <c r="H374" s="16"/>
      <c r="I374" s="16"/>
      <c r="J374" s="16"/>
      <c r="K374" s="16"/>
      <c r="L374" s="16"/>
      <c r="M374" s="41"/>
      <c r="N374" s="41"/>
      <c r="O374" s="41"/>
      <c r="P374" s="41"/>
      <c r="Q374" s="41"/>
      <c r="R374" s="41"/>
      <c r="S374" s="41"/>
      <c r="T374" s="59"/>
      <c r="U374" s="27"/>
      <c r="V374" s="73"/>
      <c r="W374" s="74"/>
      <c r="X374" s="53"/>
      <c r="Y374" s="53"/>
      <c r="Z374" s="82"/>
      <c r="AA374" s="82"/>
      <c r="AB374" s="61"/>
      <c r="AC374" s="61"/>
      <c r="AD374" s="61"/>
      <c r="AE374" s="34"/>
    </row>
    <row r="375" spans="1:31" ht="15.75" customHeight="1">
      <c r="A375" s="16"/>
      <c r="B375" s="41"/>
      <c r="C375" s="41"/>
      <c r="D375" s="41"/>
      <c r="E375" s="41"/>
      <c r="F375" s="16"/>
      <c r="G375" s="16"/>
      <c r="H375" s="16"/>
      <c r="I375" s="16"/>
      <c r="J375" s="16"/>
      <c r="K375" s="16"/>
      <c r="L375" s="16"/>
      <c r="M375" s="41"/>
      <c r="N375" s="41"/>
      <c r="O375" s="41"/>
      <c r="P375" s="41"/>
      <c r="Q375" s="41"/>
      <c r="R375" s="41"/>
      <c r="S375" s="41"/>
      <c r="T375" s="75"/>
      <c r="U375" s="8"/>
      <c r="V375" s="77"/>
      <c r="W375" s="78"/>
      <c r="X375" s="79"/>
      <c r="Y375" s="79"/>
      <c r="Z375" s="82"/>
      <c r="AA375" s="82"/>
      <c r="AB375" s="61"/>
      <c r="AC375" s="61"/>
      <c r="AD375" s="61"/>
      <c r="AE375" s="34"/>
    </row>
    <row r="376" spans="1:31" ht="15.75" customHeight="1">
      <c r="A376" s="16"/>
      <c r="B376" s="41"/>
      <c r="C376" s="41"/>
      <c r="D376" s="41"/>
      <c r="E376" s="41"/>
      <c r="F376" s="16"/>
      <c r="G376" s="16"/>
      <c r="H376" s="16"/>
      <c r="I376" s="16"/>
      <c r="J376" s="16"/>
      <c r="K376" s="16"/>
      <c r="L376" s="16"/>
      <c r="M376" s="41"/>
      <c r="N376" s="41"/>
      <c r="O376" s="41"/>
      <c r="P376" s="41"/>
      <c r="Q376" s="41"/>
      <c r="R376" s="41"/>
      <c r="S376" s="41"/>
      <c r="T376" s="59"/>
      <c r="U376" s="27"/>
      <c r="V376" s="73"/>
      <c r="W376" s="74"/>
      <c r="X376" s="53"/>
      <c r="Y376" s="53"/>
      <c r="Z376" s="82"/>
      <c r="AA376" s="82"/>
      <c r="AB376" s="61"/>
      <c r="AC376" s="61"/>
      <c r="AD376" s="61"/>
      <c r="AE376" s="34"/>
    </row>
    <row r="377" spans="1:31" ht="15.75" customHeight="1">
      <c r="A377" s="16"/>
      <c r="B377" s="41"/>
      <c r="C377" s="41"/>
      <c r="D377" s="41"/>
      <c r="E377" s="41"/>
      <c r="F377" s="16"/>
      <c r="G377" s="16"/>
      <c r="H377" s="16"/>
      <c r="I377" s="16"/>
      <c r="J377" s="16"/>
      <c r="K377" s="16"/>
      <c r="L377" s="16"/>
      <c r="M377" s="41"/>
      <c r="N377" s="41"/>
      <c r="O377" s="41"/>
      <c r="P377" s="41"/>
      <c r="Q377" s="41"/>
      <c r="R377" s="41"/>
      <c r="S377" s="41"/>
      <c r="T377" s="59"/>
      <c r="U377" s="27"/>
      <c r="V377" s="73"/>
      <c r="W377" s="74"/>
      <c r="X377" s="53"/>
      <c r="Y377" s="53"/>
      <c r="Z377" s="82"/>
      <c r="AA377" s="82"/>
      <c r="AB377" s="61"/>
      <c r="AC377" s="61"/>
      <c r="AD377" s="61"/>
      <c r="AE377" s="34"/>
    </row>
    <row r="378" spans="1:31" ht="15.75" customHeight="1">
      <c r="A378" s="16"/>
      <c r="B378" s="41"/>
      <c r="C378" s="41"/>
      <c r="D378" s="41"/>
      <c r="E378" s="41"/>
      <c r="F378" s="16"/>
      <c r="G378" s="16"/>
      <c r="H378" s="16"/>
      <c r="I378" s="16"/>
      <c r="J378" s="16"/>
      <c r="K378" s="16"/>
      <c r="L378" s="16"/>
      <c r="M378" s="41"/>
      <c r="N378" s="41"/>
      <c r="O378" s="41"/>
      <c r="P378" s="41"/>
      <c r="Q378" s="41"/>
      <c r="R378" s="41"/>
      <c r="S378" s="41"/>
      <c r="T378" s="59"/>
      <c r="U378" s="27"/>
      <c r="V378" s="73"/>
      <c r="W378" s="74"/>
      <c r="X378" s="53"/>
      <c r="Y378" s="53"/>
      <c r="Z378" s="82"/>
      <c r="AA378" s="82"/>
      <c r="AB378" s="61"/>
      <c r="AC378" s="61"/>
      <c r="AD378" s="61"/>
      <c r="AE378" s="34"/>
    </row>
    <row r="379" spans="1:31" ht="15.75" customHeight="1">
      <c r="A379" s="16"/>
      <c r="B379" s="41"/>
      <c r="C379" s="41"/>
      <c r="D379" s="41"/>
      <c r="E379" s="41"/>
      <c r="F379" s="16"/>
      <c r="G379" s="16"/>
      <c r="H379" s="16"/>
      <c r="I379" s="16"/>
      <c r="J379" s="16"/>
      <c r="K379" s="16"/>
      <c r="L379" s="16"/>
      <c r="M379" s="41"/>
      <c r="N379" s="41"/>
      <c r="O379" s="41"/>
      <c r="P379" s="41"/>
      <c r="Q379" s="41"/>
      <c r="R379" s="41"/>
      <c r="S379" s="41"/>
      <c r="T379" s="59"/>
      <c r="U379" s="27"/>
      <c r="V379" s="73"/>
      <c r="W379" s="74"/>
      <c r="X379" s="53"/>
      <c r="Y379" s="53"/>
      <c r="Z379" s="82"/>
      <c r="AA379" s="82"/>
      <c r="AB379" s="61"/>
      <c r="AC379" s="61"/>
      <c r="AD379" s="61"/>
      <c r="AE379" s="34"/>
    </row>
    <row r="380" spans="1:31" ht="15.75" customHeight="1">
      <c r="A380" s="16"/>
      <c r="B380" s="41"/>
      <c r="C380" s="41"/>
      <c r="D380" s="41"/>
      <c r="E380" s="41"/>
      <c r="F380" s="16"/>
      <c r="G380" s="16"/>
      <c r="H380" s="16"/>
      <c r="I380" s="16"/>
      <c r="J380" s="16"/>
      <c r="K380" s="16"/>
      <c r="L380" s="16"/>
      <c r="M380" s="41"/>
      <c r="N380" s="41"/>
      <c r="O380" s="41"/>
      <c r="P380" s="41"/>
      <c r="Q380" s="41"/>
      <c r="R380" s="41"/>
      <c r="S380" s="41"/>
      <c r="T380" s="75"/>
      <c r="U380" s="8"/>
      <c r="V380" s="77"/>
      <c r="W380" s="78"/>
      <c r="X380" s="79"/>
      <c r="Y380" s="79"/>
      <c r="Z380" s="82"/>
      <c r="AA380" s="82"/>
      <c r="AB380" s="61"/>
      <c r="AC380" s="61"/>
      <c r="AD380" s="61"/>
      <c r="AE380" s="34"/>
    </row>
    <row r="381" spans="1:31" ht="15.75" customHeight="1">
      <c r="A381" s="16"/>
      <c r="B381" s="41"/>
      <c r="C381" s="41"/>
      <c r="D381" s="41"/>
      <c r="E381" s="41"/>
      <c r="F381" s="16"/>
      <c r="G381" s="16"/>
      <c r="H381" s="16"/>
      <c r="I381" s="16"/>
      <c r="J381" s="16"/>
      <c r="K381" s="16"/>
      <c r="L381" s="16"/>
      <c r="M381" s="41"/>
      <c r="N381" s="41"/>
      <c r="O381" s="41"/>
      <c r="P381" s="41"/>
      <c r="Q381" s="41"/>
      <c r="R381" s="41"/>
      <c r="S381" s="41"/>
      <c r="T381" s="59"/>
      <c r="U381" s="27"/>
      <c r="V381" s="73"/>
      <c r="W381" s="74"/>
      <c r="X381" s="53"/>
      <c r="Y381" s="53"/>
      <c r="Z381" s="82"/>
      <c r="AA381" s="82"/>
      <c r="AB381" s="67"/>
      <c r="AC381" s="67"/>
      <c r="AD381" s="67"/>
      <c r="AE381" s="34"/>
    </row>
    <row r="382" spans="1:31" ht="15.75" customHeight="1">
      <c r="A382" s="16"/>
      <c r="B382" s="41"/>
      <c r="C382" s="41"/>
      <c r="D382" s="41"/>
      <c r="E382" s="41"/>
      <c r="F382" s="16"/>
      <c r="G382" s="16"/>
      <c r="H382" s="16"/>
      <c r="I382" s="16"/>
      <c r="J382" s="16"/>
      <c r="K382" s="16"/>
      <c r="L382" s="16"/>
      <c r="M382" s="41"/>
      <c r="N382" s="41"/>
      <c r="O382" s="41"/>
      <c r="P382" s="41"/>
      <c r="Q382" s="41"/>
      <c r="R382" s="41"/>
      <c r="S382" s="41"/>
      <c r="T382" s="59"/>
      <c r="U382" s="27"/>
      <c r="V382" s="73"/>
      <c r="W382" s="74"/>
      <c r="X382" s="53"/>
      <c r="Y382" s="53"/>
      <c r="Z382" s="82"/>
      <c r="AA382" s="82"/>
      <c r="AB382" s="61" t="str">
        <f>Acciones_aportes!C905</f>
        <v>Acción sustantiva para el desarrollo humano sostenible</v>
      </c>
      <c r="AC382" s="62" t="str">
        <f>Acciones_aportes!B906</f>
        <v>Académico</v>
      </c>
      <c r="AD382" s="24" t="str">
        <f ca="1">IFERROR(__xludf.DUMMYFUNCTION("FILTER(X$2:X$509,W$2:W$509=AB382,V$2:V$509=AC382)"),"2.2.2. Actualizar las áreas estratégicas institucionales que orienten las MAS para propiciar el desarrollo humano sostenible en las regiones, los territorios y las comunidades")</f>
        <v>2.2.2. Actualizar las áreas estratégicas institucionales que orienten las MAS para propiciar el desarrollo humano sostenible en las regiones, los territorios y las comunidades</v>
      </c>
      <c r="AE382" s="27"/>
    </row>
    <row r="383" spans="1:31" ht="15.75" customHeight="1">
      <c r="A383" s="16"/>
      <c r="B383" s="41"/>
      <c r="C383" s="41"/>
      <c r="D383" s="41"/>
      <c r="E383" s="41"/>
      <c r="F383" s="16"/>
      <c r="G383" s="16"/>
      <c r="H383" s="16"/>
      <c r="I383" s="16"/>
      <c r="J383" s="16"/>
      <c r="K383" s="16"/>
      <c r="L383" s="16"/>
      <c r="M383" s="41"/>
      <c r="N383" s="41"/>
      <c r="O383" s="41"/>
      <c r="P383" s="41"/>
      <c r="Q383" s="41"/>
      <c r="R383" s="41"/>
      <c r="S383" s="41"/>
      <c r="T383" s="59"/>
      <c r="U383" s="27"/>
      <c r="V383" s="73"/>
      <c r="W383" s="74"/>
      <c r="X383" s="53"/>
      <c r="Y383" s="53"/>
      <c r="Z383" s="82"/>
      <c r="AA383" s="82"/>
      <c r="AB383" s="61"/>
      <c r="AC383" s="61"/>
      <c r="AD383" s="61" t="str">
        <f ca="1">IFERROR(__xludf.DUMMYFUNCTION("""COMPUTED_VALUE"""),"2.2.3. Consolidar líneas de investigación, extensión y creación simbólica, cultural y artística con enfoque prospectivo y articuladas a las áreas estratégicas institucionales que orienten el desarrollo de las MAS")</f>
        <v>2.2.3. Consolidar líneas de investigación, extensión y creación simbólica, cultural y artística con enfoque prospectivo y articuladas a las áreas estratégicas institucionales que orienten el desarrollo de las MAS</v>
      </c>
      <c r="AE383" s="34"/>
    </row>
    <row r="384" spans="1:31" ht="15.75" customHeight="1">
      <c r="A384" s="16"/>
      <c r="B384" s="41"/>
      <c r="C384" s="41"/>
      <c r="D384" s="41"/>
      <c r="E384" s="41"/>
      <c r="F384" s="16"/>
      <c r="G384" s="16"/>
      <c r="H384" s="16"/>
      <c r="I384" s="16"/>
      <c r="J384" s="16"/>
      <c r="K384" s="16"/>
      <c r="L384" s="16"/>
      <c r="M384" s="41"/>
      <c r="N384" s="41"/>
      <c r="O384" s="41"/>
      <c r="P384" s="41"/>
      <c r="Q384" s="41"/>
      <c r="R384" s="41"/>
      <c r="S384" s="41"/>
      <c r="T384" s="59"/>
      <c r="U384" s="27"/>
      <c r="V384" s="73"/>
      <c r="W384" s="74"/>
      <c r="X384" s="53"/>
      <c r="Y384" s="53"/>
      <c r="Z384" s="82"/>
      <c r="AA384" s="82"/>
      <c r="AB384" s="24" t="str">
        <f ca="1">IFERROR(__xludf.DUMMYFUNCTION("UNIQUE(FILTER(V$2:V$509,W$2:W$509=AB382))"),"Administrativo ")</f>
        <v xml:space="preserve">Administrativo </v>
      </c>
      <c r="AC384" s="61"/>
      <c r="AD384" s="61" t="str">
        <f ca="1">IFERROR(__xludf.DUMMYFUNCTION("""COMPUTED_VALUE"""),"2.2.4. Desarrollar acciones orientadas a la transformación del modelo de gestión de los institutos de investigación que propicie el fortalecimiento de su acción sustantiva")</f>
        <v>2.2.4. Desarrollar acciones orientadas a la transformación del modelo de gestión de los institutos de investigación que propicie el fortalecimiento de su acción sustantiva</v>
      </c>
      <c r="AE384" s="34"/>
    </row>
    <row r="385" spans="1:31" ht="15.75" customHeight="1">
      <c r="A385" s="16"/>
      <c r="B385" s="41"/>
      <c r="C385" s="41"/>
      <c r="D385" s="41"/>
      <c r="E385" s="41"/>
      <c r="F385" s="16"/>
      <c r="G385" s="16"/>
      <c r="H385" s="16"/>
      <c r="I385" s="16"/>
      <c r="J385" s="16"/>
      <c r="K385" s="16"/>
      <c r="L385" s="16"/>
      <c r="M385" s="41"/>
      <c r="N385" s="41"/>
      <c r="O385" s="41"/>
      <c r="P385" s="41"/>
      <c r="Q385" s="41"/>
      <c r="R385" s="41"/>
      <c r="S385" s="41"/>
      <c r="T385" s="75"/>
      <c r="U385" s="8"/>
      <c r="V385" s="77"/>
      <c r="W385" s="78"/>
      <c r="X385" s="79"/>
      <c r="Y385" s="79"/>
      <c r="Z385" s="82"/>
      <c r="AA385" s="82"/>
      <c r="AB385" s="62" t="str">
        <f ca="1">IFERROR(__xludf.DUMMYFUNCTION("""COMPUTED_VALUE"""),"Académico")</f>
        <v>Académico</v>
      </c>
      <c r="AC385" s="61"/>
      <c r="AD385" s="61" t="str">
        <f ca="1">IFERROR(__xludf.DUMMYFUNCTION("""COMPUTED_VALUE"""),"2.2.5. Desarrollar mecanismos de articulación del quehacer de la acción sustantiva entre el pregrado y el grado con el posgrado")</f>
        <v>2.2.5. Desarrollar mecanismos de articulación del quehacer de la acción sustantiva entre el pregrado y el grado con el posgrado</v>
      </c>
      <c r="AE385" s="34"/>
    </row>
    <row r="386" spans="1:31" ht="15.75" customHeight="1">
      <c r="A386" s="16"/>
      <c r="B386" s="41"/>
      <c r="C386" s="41"/>
      <c r="D386" s="41"/>
      <c r="E386" s="41"/>
      <c r="F386" s="16"/>
      <c r="G386" s="16"/>
      <c r="H386" s="16"/>
      <c r="I386" s="16"/>
      <c r="J386" s="16"/>
      <c r="K386" s="16"/>
      <c r="L386" s="16"/>
      <c r="M386" s="41"/>
      <c r="N386" s="41"/>
      <c r="O386" s="41"/>
      <c r="P386" s="41"/>
      <c r="Q386" s="41"/>
      <c r="R386" s="41"/>
      <c r="S386" s="41"/>
      <c r="T386" s="59"/>
      <c r="U386" s="27"/>
      <c r="V386" s="73"/>
      <c r="W386" s="74"/>
      <c r="X386" s="53"/>
      <c r="Y386" s="53"/>
      <c r="Z386" s="82"/>
      <c r="AA386" s="82"/>
      <c r="AB386" s="61" t="str">
        <f ca="1">IFERROR(__xludf.DUMMYFUNCTION("""COMPUTED_VALUE"""),"Vida Universitaria")</f>
        <v>Vida Universitaria</v>
      </c>
      <c r="AC386" s="61"/>
      <c r="AD386" s="61" t="str">
        <f ca="1">IFERROR(__xludf.DUMMYFUNCTION("""COMPUTED_VALUE"""),"2.2.6. Impulsar MAS que propicien el abordaje de asuntos, desafíos y problemáticas de interés nacional, regional y global")</f>
        <v>2.2.6. Impulsar MAS que propicien el abordaje de asuntos, desafíos y problemáticas de interés nacional, regional y global</v>
      </c>
      <c r="AE386" s="34"/>
    </row>
    <row r="387" spans="1:31" ht="15.75" customHeight="1">
      <c r="A387" s="16"/>
      <c r="B387" s="41"/>
      <c r="C387" s="41"/>
      <c r="D387" s="41"/>
      <c r="E387" s="41"/>
      <c r="F387" s="16"/>
      <c r="G387" s="16"/>
      <c r="H387" s="16"/>
      <c r="I387" s="16"/>
      <c r="J387" s="16"/>
      <c r="K387" s="16"/>
      <c r="L387" s="16"/>
      <c r="M387" s="41"/>
      <c r="N387" s="41"/>
      <c r="O387" s="41"/>
      <c r="P387" s="41"/>
      <c r="Q387" s="41"/>
      <c r="R387" s="41"/>
      <c r="S387" s="41"/>
      <c r="T387" s="59"/>
      <c r="U387" s="27"/>
      <c r="V387" s="73"/>
      <c r="W387" s="74"/>
      <c r="X387" s="53"/>
      <c r="Y387" s="53"/>
      <c r="Z387" s="82"/>
      <c r="AA387" s="82"/>
      <c r="AB387" s="61"/>
      <c r="AC387" s="61"/>
      <c r="AD387" s="61" t="str">
        <f ca="1">IFERROR(__xludf.DUMMYFUNCTION("""COMPUTED_VALUE"""),"2.2.7. Profundizar el quehacer de la acción sustantiva mediante prácticas de ciencia abierta orientadas a la generación y difusión colaborativa y democrática del conocimiento")</f>
        <v>2.2.7. Profundizar el quehacer de la acción sustantiva mediante prácticas de ciencia abierta orientadas a la generación y difusión colaborativa y democrática del conocimiento</v>
      </c>
      <c r="AE387" s="34"/>
    </row>
    <row r="388" spans="1:31" ht="15.75" customHeight="1">
      <c r="A388" s="16"/>
      <c r="B388" s="41"/>
      <c r="C388" s="41"/>
      <c r="D388" s="41"/>
      <c r="E388" s="41"/>
      <c r="F388" s="16"/>
      <c r="G388" s="16"/>
      <c r="H388" s="16"/>
      <c r="I388" s="16"/>
      <c r="J388" s="16"/>
      <c r="K388" s="16"/>
      <c r="L388" s="16"/>
      <c r="M388" s="41"/>
      <c r="N388" s="41"/>
      <c r="O388" s="41"/>
      <c r="P388" s="41"/>
      <c r="Q388" s="41"/>
      <c r="R388" s="41"/>
      <c r="S388" s="41"/>
      <c r="T388" s="59"/>
      <c r="U388" s="27"/>
      <c r="V388" s="73"/>
      <c r="W388" s="74"/>
      <c r="X388" s="53"/>
      <c r="Y388" s="53"/>
      <c r="Z388" s="82"/>
      <c r="AA388" s="82"/>
      <c r="AB388" s="61"/>
      <c r="AC388" s="61"/>
      <c r="AD388" s="61" t="str">
        <f ca="1">IFERROR(__xludf.DUMMYFUNCTION("""COMPUTED_VALUE"""),"2.2.8. Promover estrategias de difusión de la producción intelectual en múltiples formatos editoriales orientados por la calidad, pertinencia e impacto social")</f>
        <v>2.2.8. Promover estrategias de difusión de la producción intelectual en múltiples formatos editoriales orientados por la calidad, pertinencia e impacto social</v>
      </c>
      <c r="AE388" s="34"/>
    </row>
    <row r="389" spans="1:31" ht="15.75" customHeight="1">
      <c r="A389" s="16"/>
      <c r="B389" s="41"/>
      <c r="C389" s="41"/>
      <c r="D389" s="41"/>
      <c r="E389" s="41"/>
      <c r="F389" s="16"/>
      <c r="G389" s="16"/>
      <c r="H389" s="16"/>
      <c r="I389" s="16"/>
      <c r="J389" s="16"/>
      <c r="K389" s="16"/>
      <c r="L389" s="16"/>
      <c r="M389" s="41"/>
      <c r="N389" s="41"/>
      <c r="O389" s="41"/>
      <c r="P389" s="41"/>
      <c r="Q389" s="41"/>
      <c r="R389" s="41"/>
      <c r="S389" s="41"/>
      <c r="T389" s="59"/>
      <c r="U389" s="27"/>
      <c r="V389" s="73"/>
      <c r="W389" s="74"/>
      <c r="X389" s="53"/>
      <c r="Y389" s="53"/>
      <c r="Z389" s="82"/>
      <c r="AA389" s="82"/>
      <c r="AB389" s="61"/>
      <c r="AC389" s="61"/>
      <c r="AD389" s="61" t="str">
        <f ca="1">IFERROR(__xludf.DUMMYFUNCTION("""COMPUTED_VALUE"""),"2.2.9. Implementar procedimientos para la evaluación de los resultados e impacto social de las MAS")</f>
        <v>2.2.9. Implementar procedimientos para la evaluación de los resultados e impacto social de las MAS</v>
      </c>
      <c r="AE389" s="34"/>
    </row>
    <row r="390" spans="1:31" ht="15.75" customHeight="1">
      <c r="A390" s="16"/>
      <c r="B390" s="41"/>
      <c r="C390" s="41"/>
      <c r="D390" s="41"/>
      <c r="E390" s="41"/>
      <c r="F390" s="16"/>
      <c r="G390" s="16"/>
      <c r="H390" s="16"/>
      <c r="I390" s="16"/>
      <c r="J390" s="16"/>
      <c r="K390" s="16"/>
      <c r="L390" s="16"/>
      <c r="M390" s="41"/>
      <c r="N390" s="41"/>
      <c r="O390" s="41"/>
      <c r="P390" s="41"/>
      <c r="Q390" s="41"/>
      <c r="R390" s="41"/>
      <c r="S390" s="41"/>
      <c r="T390" s="75"/>
      <c r="U390" s="8"/>
      <c r="V390" s="77"/>
      <c r="W390" s="78"/>
      <c r="X390" s="79"/>
      <c r="Y390" s="79"/>
      <c r="Z390" s="82"/>
      <c r="AA390" s="82"/>
      <c r="AB390" s="61"/>
      <c r="AC390" s="61"/>
      <c r="AD390" s="61" t="str">
        <f ca="1">IFERROR(__xludf.DUMMYFUNCTION("""COMPUTED_VALUE"""),"2.2.10. Promover estrategias de colaboración interuniversitarias facilitadoras de la articulación del trabajo académico en los ámbitos nacional, regional e internacional")</f>
        <v>2.2.10. Promover estrategias de colaboración interuniversitarias facilitadoras de la articulación del trabajo académico en los ámbitos nacional, regional e internacional</v>
      </c>
      <c r="AE390" s="34"/>
    </row>
    <row r="391" spans="1:31" ht="15.75" customHeight="1">
      <c r="A391" s="16"/>
      <c r="B391" s="41"/>
      <c r="C391" s="41"/>
      <c r="D391" s="41"/>
      <c r="E391" s="41"/>
      <c r="F391" s="16"/>
      <c r="G391" s="16"/>
      <c r="H391" s="16"/>
      <c r="I391" s="16"/>
      <c r="J391" s="16"/>
      <c r="K391" s="16"/>
      <c r="L391" s="16"/>
      <c r="M391" s="41"/>
      <c r="N391" s="41"/>
      <c r="O391" s="41"/>
      <c r="P391" s="41"/>
      <c r="Q391" s="41"/>
      <c r="R391" s="41"/>
      <c r="S391" s="41"/>
      <c r="T391" s="59"/>
      <c r="U391" s="27"/>
      <c r="V391" s="73"/>
      <c r="W391" s="74"/>
      <c r="X391" s="53"/>
      <c r="Y391" s="53"/>
      <c r="Z391" s="82"/>
      <c r="AA391" s="82"/>
      <c r="AB391" s="61"/>
      <c r="AC391" s="61"/>
      <c r="AD391" s="61" t="str">
        <f ca="1">IFERROR(__xludf.DUMMYFUNCTION("""COMPUTED_VALUE"""),"2.2.11. Incentivar la producción académica producto del quehacer sustantivo mediante acciones que promuevan el reconocimiento de los méritos e incentivos")</f>
        <v>2.2.11. Incentivar la producción académica producto del quehacer sustantivo mediante acciones que promuevan el reconocimiento de los méritos e incentivos</v>
      </c>
      <c r="AE391" s="34"/>
    </row>
    <row r="392" spans="1:31" ht="15.75" customHeight="1">
      <c r="A392" s="16"/>
      <c r="B392" s="41"/>
      <c r="C392" s="41"/>
      <c r="D392" s="41"/>
      <c r="E392" s="41"/>
      <c r="F392" s="16"/>
      <c r="G392" s="16"/>
      <c r="H392" s="16"/>
      <c r="I392" s="16"/>
      <c r="J392" s="16"/>
      <c r="K392" s="16"/>
      <c r="L392" s="16"/>
      <c r="M392" s="41"/>
      <c r="N392" s="41"/>
      <c r="O392" s="41"/>
      <c r="P392" s="41"/>
      <c r="Q392" s="41"/>
      <c r="R392" s="41"/>
      <c r="S392" s="41"/>
      <c r="T392" s="59"/>
      <c r="U392" s="27"/>
      <c r="V392" s="73"/>
      <c r="W392" s="74"/>
      <c r="X392" s="53"/>
      <c r="Y392" s="53"/>
      <c r="Z392" s="82"/>
      <c r="AA392" s="82"/>
      <c r="AB392" s="61"/>
      <c r="AC392" s="61"/>
      <c r="AD392" s="61"/>
      <c r="AE392" s="34"/>
    </row>
    <row r="393" spans="1:31" ht="15.75" customHeight="1">
      <c r="A393" s="16"/>
      <c r="B393" s="41"/>
      <c r="C393" s="41"/>
      <c r="D393" s="41"/>
      <c r="E393" s="41"/>
      <c r="F393" s="16"/>
      <c r="G393" s="16"/>
      <c r="H393" s="16"/>
      <c r="I393" s="16"/>
      <c r="J393" s="16"/>
      <c r="K393" s="16"/>
      <c r="L393" s="16"/>
      <c r="M393" s="41"/>
      <c r="N393" s="41"/>
      <c r="O393" s="41"/>
      <c r="P393" s="41"/>
      <c r="Q393" s="41"/>
      <c r="R393" s="41"/>
      <c r="S393" s="41"/>
      <c r="T393" s="59"/>
      <c r="U393" s="27"/>
      <c r="V393" s="73"/>
      <c r="W393" s="74"/>
      <c r="X393" s="53"/>
      <c r="Y393" s="53"/>
      <c r="Z393" s="82"/>
      <c r="AA393" s="82"/>
      <c r="AB393" s="61"/>
      <c r="AC393" s="61"/>
      <c r="AD393" s="61"/>
      <c r="AE393" s="34"/>
    </row>
    <row r="394" spans="1:31" ht="15.75" customHeight="1">
      <c r="A394" s="16"/>
      <c r="B394" s="41"/>
      <c r="C394" s="41"/>
      <c r="D394" s="41"/>
      <c r="E394" s="41"/>
      <c r="F394" s="16"/>
      <c r="G394" s="16"/>
      <c r="H394" s="16"/>
      <c r="I394" s="16"/>
      <c r="J394" s="16"/>
      <c r="K394" s="16"/>
      <c r="L394" s="16"/>
      <c r="M394" s="41"/>
      <c r="N394" s="41"/>
      <c r="O394" s="41"/>
      <c r="P394" s="41"/>
      <c r="Q394" s="41"/>
      <c r="R394" s="41"/>
      <c r="S394" s="41"/>
      <c r="T394" s="59"/>
      <c r="U394" s="27"/>
      <c r="V394" s="73"/>
      <c r="W394" s="74"/>
      <c r="X394" s="53"/>
      <c r="Y394" s="53"/>
      <c r="Z394" s="82"/>
      <c r="AA394" s="82"/>
      <c r="AB394" s="61"/>
      <c r="AC394" s="61"/>
      <c r="AD394" s="61"/>
      <c r="AE394" s="34"/>
    </row>
    <row r="395" spans="1:31" ht="15.75" customHeight="1">
      <c r="A395" s="16"/>
      <c r="B395" s="41"/>
      <c r="C395" s="41"/>
      <c r="D395" s="41"/>
      <c r="E395" s="41"/>
      <c r="F395" s="16"/>
      <c r="G395" s="16"/>
      <c r="H395" s="16"/>
      <c r="I395" s="16"/>
      <c r="J395" s="16"/>
      <c r="K395" s="16"/>
      <c r="L395" s="16"/>
      <c r="M395" s="41"/>
      <c r="N395" s="41"/>
      <c r="O395" s="41"/>
      <c r="P395" s="41"/>
      <c r="Q395" s="41"/>
      <c r="R395" s="41"/>
      <c r="S395" s="41"/>
      <c r="T395" s="75"/>
      <c r="U395" s="8"/>
      <c r="V395" s="77"/>
      <c r="W395" s="78"/>
      <c r="X395" s="79"/>
      <c r="Y395" s="79"/>
      <c r="Z395" s="82"/>
      <c r="AA395" s="82"/>
      <c r="AB395" s="61"/>
      <c r="AC395" s="61"/>
      <c r="AD395" s="61"/>
      <c r="AE395" s="34"/>
    </row>
    <row r="396" spans="1:31" ht="15.75" customHeight="1">
      <c r="A396" s="16"/>
      <c r="B396" s="41"/>
      <c r="C396" s="41"/>
      <c r="D396" s="41"/>
      <c r="E396" s="41"/>
      <c r="F396" s="16"/>
      <c r="G396" s="16"/>
      <c r="H396" s="16"/>
      <c r="I396" s="16"/>
      <c r="J396" s="16"/>
      <c r="K396" s="16"/>
      <c r="L396" s="16"/>
      <c r="M396" s="41"/>
      <c r="N396" s="41"/>
      <c r="O396" s="41"/>
      <c r="P396" s="41"/>
      <c r="Q396" s="41"/>
      <c r="R396" s="41"/>
      <c r="S396" s="41"/>
      <c r="T396" s="59"/>
      <c r="U396" s="27"/>
      <c r="V396" s="73"/>
      <c r="W396" s="74"/>
      <c r="X396" s="53"/>
      <c r="Y396" s="53"/>
      <c r="Z396" s="82"/>
      <c r="AA396" s="82"/>
      <c r="AB396" s="61"/>
      <c r="AC396" s="61"/>
      <c r="AD396" s="61"/>
      <c r="AE396" s="34"/>
    </row>
    <row r="397" spans="1:31" ht="15.75" customHeight="1">
      <c r="A397" s="16"/>
      <c r="B397" s="41"/>
      <c r="C397" s="41"/>
      <c r="D397" s="41"/>
      <c r="E397" s="41"/>
      <c r="F397" s="16"/>
      <c r="G397" s="16"/>
      <c r="H397" s="16"/>
      <c r="I397" s="16"/>
      <c r="J397" s="16"/>
      <c r="K397" s="16"/>
      <c r="L397" s="16"/>
      <c r="M397" s="41"/>
      <c r="N397" s="41"/>
      <c r="O397" s="41"/>
      <c r="P397" s="41"/>
      <c r="Q397" s="41"/>
      <c r="R397" s="41"/>
      <c r="S397" s="41"/>
      <c r="T397" s="59"/>
      <c r="U397" s="27"/>
      <c r="V397" s="73"/>
      <c r="W397" s="74"/>
      <c r="X397" s="53"/>
      <c r="Y397" s="53"/>
      <c r="Z397" s="82"/>
      <c r="AA397" s="82"/>
      <c r="AB397" s="61"/>
      <c r="AC397" s="61"/>
      <c r="AD397" s="61"/>
      <c r="AE397" s="34"/>
    </row>
    <row r="398" spans="1:31" ht="15.75" customHeight="1">
      <c r="A398" s="16"/>
      <c r="B398" s="41"/>
      <c r="C398" s="41"/>
      <c r="D398" s="41"/>
      <c r="E398" s="41"/>
      <c r="F398" s="16"/>
      <c r="G398" s="16"/>
      <c r="H398" s="16"/>
      <c r="I398" s="16"/>
      <c r="J398" s="16"/>
      <c r="K398" s="16"/>
      <c r="L398" s="16"/>
      <c r="M398" s="41"/>
      <c r="N398" s="41"/>
      <c r="O398" s="41"/>
      <c r="P398" s="41"/>
      <c r="Q398" s="41"/>
      <c r="R398" s="41"/>
      <c r="S398" s="41"/>
      <c r="T398" s="59"/>
      <c r="U398" s="27"/>
      <c r="V398" s="73"/>
      <c r="W398" s="74"/>
      <c r="X398" s="53"/>
      <c r="Y398" s="53"/>
      <c r="Z398" s="82"/>
      <c r="AA398" s="82"/>
      <c r="AB398" s="61"/>
      <c r="AC398" s="61"/>
      <c r="AD398" s="61"/>
      <c r="AE398" s="34"/>
    </row>
    <row r="399" spans="1:31" ht="15.75" customHeight="1">
      <c r="A399" s="16"/>
      <c r="B399" s="41"/>
      <c r="C399" s="41"/>
      <c r="D399" s="41"/>
      <c r="E399" s="41"/>
      <c r="F399" s="16"/>
      <c r="G399" s="16"/>
      <c r="H399" s="16"/>
      <c r="I399" s="16"/>
      <c r="J399" s="16"/>
      <c r="K399" s="16"/>
      <c r="L399" s="16"/>
      <c r="M399" s="41"/>
      <c r="N399" s="41"/>
      <c r="O399" s="41"/>
      <c r="P399" s="41"/>
      <c r="Q399" s="41"/>
      <c r="R399" s="41"/>
      <c r="S399" s="41"/>
      <c r="T399" s="59"/>
      <c r="U399" s="27"/>
      <c r="V399" s="73"/>
      <c r="W399" s="74"/>
      <c r="X399" s="53"/>
      <c r="Y399" s="53"/>
      <c r="Z399" s="82"/>
      <c r="AA399" s="82"/>
      <c r="AB399" s="67"/>
      <c r="AC399" s="67"/>
      <c r="AD399" s="67"/>
      <c r="AE399" s="34"/>
    </row>
    <row r="400" spans="1:31" ht="15.75" customHeight="1">
      <c r="A400" s="16"/>
      <c r="B400" s="41"/>
      <c r="C400" s="41"/>
      <c r="D400" s="41"/>
      <c r="E400" s="41"/>
      <c r="F400" s="16"/>
      <c r="G400" s="16"/>
      <c r="H400" s="16"/>
      <c r="I400" s="16"/>
      <c r="J400" s="16"/>
      <c r="K400" s="16"/>
      <c r="L400" s="16"/>
      <c r="M400" s="41"/>
      <c r="N400" s="41"/>
      <c r="O400" s="41"/>
      <c r="P400" s="41"/>
      <c r="Q400" s="41"/>
      <c r="R400" s="41"/>
      <c r="S400" s="41"/>
      <c r="T400" s="75"/>
      <c r="U400" s="8"/>
      <c r="V400" s="77"/>
      <c r="W400" s="78"/>
      <c r="X400" s="79"/>
      <c r="Y400" s="79"/>
      <c r="Z400" s="82"/>
      <c r="AA400" s="82"/>
      <c r="AB400" s="61" t="str">
        <f>Acciones_aportes!C948</f>
        <v>Acción sustantiva para el desarrollo humano sostenible</v>
      </c>
      <c r="AC400" s="62" t="str">
        <f>Acciones_aportes!B949</f>
        <v>Académico</v>
      </c>
      <c r="AD400" s="24" t="str">
        <f ca="1">IFERROR(__xludf.DUMMYFUNCTION("FILTER(X$2:X$509,W$2:W$509=AB400,V$2:V$509=AC400)"),"2.2.2. Actualizar las áreas estratégicas institucionales que orienten las MAS para propiciar el desarrollo humano sostenible en las regiones, los territorios y las comunidades")</f>
        <v>2.2.2. Actualizar las áreas estratégicas institucionales que orienten las MAS para propiciar el desarrollo humano sostenible en las regiones, los territorios y las comunidades</v>
      </c>
      <c r="AE400" s="27"/>
    </row>
    <row r="401" spans="1:31" ht="15.75" customHeight="1">
      <c r="A401" s="16"/>
      <c r="B401" s="41"/>
      <c r="C401" s="41"/>
      <c r="D401" s="41"/>
      <c r="E401" s="41"/>
      <c r="F401" s="16"/>
      <c r="G401" s="16"/>
      <c r="H401" s="16"/>
      <c r="I401" s="16"/>
      <c r="J401" s="16"/>
      <c r="K401" s="16"/>
      <c r="L401" s="16"/>
      <c r="M401" s="41"/>
      <c r="N401" s="41"/>
      <c r="O401" s="41"/>
      <c r="P401" s="41"/>
      <c r="Q401" s="41"/>
      <c r="R401" s="41"/>
      <c r="S401" s="41"/>
      <c r="T401" s="59"/>
      <c r="U401" s="27"/>
      <c r="V401" s="73"/>
      <c r="W401" s="74"/>
      <c r="X401" s="53"/>
      <c r="Y401" s="53"/>
      <c r="Z401" s="82"/>
      <c r="AA401" s="82"/>
      <c r="AB401" s="61"/>
      <c r="AC401" s="61"/>
      <c r="AD401" s="61" t="str">
        <f ca="1">IFERROR(__xludf.DUMMYFUNCTION("""COMPUTED_VALUE"""),"2.2.3. Consolidar líneas de investigación, extensión y creación simbólica, cultural y artística con enfoque prospectivo y articuladas a las áreas estratégicas institucionales que orienten el desarrollo de las MAS")</f>
        <v>2.2.3. Consolidar líneas de investigación, extensión y creación simbólica, cultural y artística con enfoque prospectivo y articuladas a las áreas estratégicas institucionales que orienten el desarrollo de las MAS</v>
      </c>
      <c r="AE401" s="34"/>
    </row>
    <row r="402" spans="1:31" ht="15.75" customHeight="1">
      <c r="A402" s="16"/>
      <c r="B402" s="41"/>
      <c r="C402" s="41"/>
      <c r="D402" s="41"/>
      <c r="E402" s="41"/>
      <c r="F402" s="16"/>
      <c r="G402" s="16"/>
      <c r="H402" s="16"/>
      <c r="I402" s="16"/>
      <c r="J402" s="16"/>
      <c r="K402" s="16"/>
      <c r="L402" s="16"/>
      <c r="M402" s="41"/>
      <c r="N402" s="41"/>
      <c r="O402" s="41"/>
      <c r="P402" s="41"/>
      <c r="Q402" s="41"/>
      <c r="R402" s="41"/>
      <c r="S402" s="41"/>
      <c r="T402" s="59"/>
      <c r="U402" s="27"/>
      <c r="V402" s="73"/>
      <c r="W402" s="74"/>
      <c r="X402" s="53"/>
      <c r="Y402" s="53"/>
      <c r="Z402" s="82"/>
      <c r="AA402" s="82"/>
      <c r="AB402" s="24" t="str">
        <f ca="1">IFERROR(__xludf.DUMMYFUNCTION("UNIQUE(FILTER(V$2:V$509,W$2:W$509=AB400))"),"Administrativo ")</f>
        <v xml:space="preserve">Administrativo </v>
      </c>
      <c r="AC402" s="61"/>
      <c r="AD402" s="61" t="str">
        <f ca="1">IFERROR(__xludf.DUMMYFUNCTION("""COMPUTED_VALUE"""),"2.2.4. Desarrollar acciones orientadas a la transformación del modelo de gestión de los institutos de investigación que propicie el fortalecimiento de su acción sustantiva")</f>
        <v>2.2.4. Desarrollar acciones orientadas a la transformación del modelo de gestión de los institutos de investigación que propicie el fortalecimiento de su acción sustantiva</v>
      </c>
      <c r="AE402" s="34"/>
    </row>
    <row r="403" spans="1:31" ht="15.75" customHeight="1">
      <c r="A403" s="16"/>
      <c r="B403" s="41"/>
      <c r="C403" s="41"/>
      <c r="D403" s="41"/>
      <c r="E403" s="41"/>
      <c r="F403" s="16"/>
      <c r="G403" s="16"/>
      <c r="H403" s="16"/>
      <c r="I403" s="16"/>
      <c r="J403" s="16"/>
      <c r="K403" s="16"/>
      <c r="L403" s="16"/>
      <c r="M403" s="41"/>
      <c r="N403" s="41"/>
      <c r="O403" s="41"/>
      <c r="P403" s="41"/>
      <c r="Q403" s="41"/>
      <c r="R403" s="41"/>
      <c r="S403" s="41"/>
      <c r="T403" s="59"/>
      <c r="U403" s="27"/>
      <c r="V403" s="73"/>
      <c r="W403" s="74"/>
      <c r="X403" s="53"/>
      <c r="Y403" s="53"/>
      <c r="Z403" s="82"/>
      <c r="AA403" s="82"/>
      <c r="AB403" s="62" t="str">
        <f ca="1">IFERROR(__xludf.DUMMYFUNCTION("""COMPUTED_VALUE"""),"Académico")</f>
        <v>Académico</v>
      </c>
      <c r="AC403" s="61"/>
      <c r="AD403" s="61" t="str">
        <f ca="1">IFERROR(__xludf.DUMMYFUNCTION("""COMPUTED_VALUE"""),"2.2.5. Desarrollar mecanismos de articulación del quehacer de la acción sustantiva entre el pregrado y el grado con el posgrado")</f>
        <v>2.2.5. Desarrollar mecanismos de articulación del quehacer de la acción sustantiva entre el pregrado y el grado con el posgrado</v>
      </c>
      <c r="AE403" s="34"/>
    </row>
    <row r="404" spans="1:31" ht="15.75" customHeight="1">
      <c r="A404" s="16"/>
      <c r="B404" s="41"/>
      <c r="C404" s="41"/>
      <c r="D404" s="41"/>
      <c r="E404" s="41"/>
      <c r="F404" s="16"/>
      <c r="G404" s="16"/>
      <c r="H404" s="16"/>
      <c r="I404" s="16"/>
      <c r="J404" s="16"/>
      <c r="K404" s="16"/>
      <c r="L404" s="16"/>
      <c r="M404" s="41"/>
      <c r="N404" s="41"/>
      <c r="O404" s="41"/>
      <c r="P404" s="41"/>
      <c r="Q404" s="41"/>
      <c r="R404" s="41"/>
      <c r="S404" s="41"/>
      <c r="T404" s="59"/>
      <c r="U404" s="27"/>
      <c r="V404" s="73"/>
      <c r="W404" s="74"/>
      <c r="X404" s="53"/>
      <c r="Y404" s="53"/>
      <c r="Z404" s="82"/>
      <c r="AA404" s="82"/>
      <c r="AB404" s="61" t="str">
        <f ca="1">IFERROR(__xludf.DUMMYFUNCTION("""COMPUTED_VALUE"""),"Vida Universitaria")</f>
        <v>Vida Universitaria</v>
      </c>
      <c r="AC404" s="61"/>
      <c r="AD404" s="61" t="str">
        <f ca="1">IFERROR(__xludf.DUMMYFUNCTION("""COMPUTED_VALUE"""),"2.2.6. Impulsar MAS que propicien el abordaje de asuntos, desafíos y problemáticas de interés nacional, regional y global")</f>
        <v>2.2.6. Impulsar MAS que propicien el abordaje de asuntos, desafíos y problemáticas de interés nacional, regional y global</v>
      </c>
      <c r="AE404" s="34"/>
    </row>
    <row r="405" spans="1:31" ht="15.75" customHeight="1">
      <c r="A405" s="16"/>
      <c r="B405" s="41"/>
      <c r="C405" s="41"/>
      <c r="D405" s="41"/>
      <c r="E405" s="41"/>
      <c r="F405" s="16"/>
      <c r="G405" s="16"/>
      <c r="H405" s="16"/>
      <c r="I405" s="16"/>
      <c r="J405" s="16"/>
      <c r="K405" s="16"/>
      <c r="L405" s="16"/>
      <c r="M405" s="41"/>
      <c r="N405" s="41"/>
      <c r="O405" s="41"/>
      <c r="P405" s="41"/>
      <c r="Q405" s="41"/>
      <c r="R405" s="41"/>
      <c r="S405" s="41"/>
      <c r="T405" s="75"/>
      <c r="U405" s="8"/>
      <c r="V405" s="77"/>
      <c r="W405" s="78"/>
      <c r="X405" s="79"/>
      <c r="Y405" s="79"/>
      <c r="Z405" s="82"/>
      <c r="AA405" s="82"/>
      <c r="AB405" s="61"/>
      <c r="AC405" s="61"/>
      <c r="AD405" s="61" t="str">
        <f ca="1">IFERROR(__xludf.DUMMYFUNCTION("""COMPUTED_VALUE"""),"2.2.7. Profundizar el quehacer de la acción sustantiva mediante prácticas de ciencia abierta orientadas a la generación y difusión colaborativa y democrática del conocimiento")</f>
        <v>2.2.7. Profundizar el quehacer de la acción sustantiva mediante prácticas de ciencia abierta orientadas a la generación y difusión colaborativa y democrática del conocimiento</v>
      </c>
      <c r="AE405" s="34"/>
    </row>
    <row r="406" spans="1:31" ht="15.75" customHeight="1">
      <c r="A406" s="16"/>
      <c r="B406" s="41"/>
      <c r="C406" s="41"/>
      <c r="D406" s="41"/>
      <c r="E406" s="41"/>
      <c r="F406" s="16"/>
      <c r="G406" s="16"/>
      <c r="H406" s="16"/>
      <c r="I406" s="16"/>
      <c r="J406" s="16"/>
      <c r="K406" s="16"/>
      <c r="L406" s="16"/>
      <c r="M406" s="41"/>
      <c r="N406" s="41"/>
      <c r="O406" s="41"/>
      <c r="P406" s="41"/>
      <c r="Q406" s="41"/>
      <c r="R406" s="41"/>
      <c r="S406" s="41"/>
      <c r="T406" s="59"/>
      <c r="U406" s="27"/>
      <c r="V406" s="73"/>
      <c r="W406" s="74"/>
      <c r="X406" s="53"/>
      <c r="Y406" s="53"/>
      <c r="Z406" s="82"/>
      <c r="AA406" s="82"/>
      <c r="AB406" s="61"/>
      <c r="AC406" s="61"/>
      <c r="AD406" s="61" t="str">
        <f ca="1">IFERROR(__xludf.DUMMYFUNCTION("""COMPUTED_VALUE"""),"2.2.8. Promover estrategias de difusión de la producción intelectual en múltiples formatos editoriales orientados por la calidad, pertinencia e impacto social")</f>
        <v>2.2.8. Promover estrategias de difusión de la producción intelectual en múltiples formatos editoriales orientados por la calidad, pertinencia e impacto social</v>
      </c>
      <c r="AE406" s="34"/>
    </row>
    <row r="407" spans="1:31" ht="15.75" customHeight="1">
      <c r="A407" s="16"/>
      <c r="B407" s="41"/>
      <c r="C407" s="41"/>
      <c r="D407" s="41"/>
      <c r="E407" s="41"/>
      <c r="F407" s="16"/>
      <c r="G407" s="16"/>
      <c r="H407" s="16"/>
      <c r="I407" s="16"/>
      <c r="J407" s="16"/>
      <c r="K407" s="16"/>
      <c r="L407" s="16"/>
      <c r="M407" s="41"/>
      <c r="N407" s="41"/>
      <c r="O407" s="41"/>
      <c r="P407" s="41"/>
      <c r="Q407" s="41"/>
      <c r="R407" s="41"/>
      <c r="S407" s="41"/>
      <c r="T407" s="59"/>
      <c r="U407" s="27"/>
      <c r="V407" s="73"/>
      <c r="W407" s="74"/>
      <c r="X407" s="53"/>
      <c r="Y407" s="53"/>
      <c r="Z407" s="82"/>
      <c r="AA407" s="82"/>
      <c r="AB407" s="61"/>
      <c r="AC407" s="61"/>
      <c r="AD407" s="61" t="str">
        <f ca="1">IFERROR(__xludf.DUMMYFUNCTION("""COMPUTED_VALUE"""),"2.2.9. Implementar procedimientos para la evaluación de los resultados e impacto social de las MAS")</f>
        <v>2.2.9. Implementar procedimientos para la evaluación de los resultados e impacto social de las MAS</v>
      </c>
      <c r="AE407" s="34"/>
    </row>
    <row r="408" spans="1:31" ht="15.75" customHeight="1">
      <c r="A408" s="16"/>
      <c r="B408" s="41"/>
      <c r="C408" s="41"/>
      <c r="D408" s="41"/>
      <c r="E408" s="41"/>
      <c r="F408" s="16"/>
      <c r="G408" s="16"/>
      <c r="H408" s="16"/>
      <c r="I408" s="16"/>
      <c r="J408" s="16"/>
      <c r="K408" s="16"/>
      <c r="L408" s="16"/>
      <c r="M408" s="41"/>
      <c r="N408" s="41"/>
      <c r="O408" s="41"/>
      <c r="P408" s="41"/>
      <c r="Q408" s="41"/>
      <c r="R408" s="41"/>
      <c r="S408" s="41"/>
      <c r="T408" s="59"/>
      <c r="U408" s="27"/>
      <c r="V408" s="73"/>
      <c r="W408" s="74"/>
      <c r="X408" s="53"/>
      <c r="Y408" s="53"/>
      <c r="Z408" s="82"/>
      <c r="AA408" s="82"/>
      <c r="AB408" s="61"/>
      <c r="AC408" s="61"/>
      <c r="AD408" s="61" t="str">
        <f ca="1">IFERROR(__xludf.DUMMYFUNCTION("""COMPUTED_VALUE"""),"2.2.10. Promover estrategias de colaboración interuniversitarias facilitadoras de la articulación del trabajo académico en los ámbitos nacional, regional e internacional")</f>
        <v>2.2.10. Promover estrategias de colaboración interuniversitarias facilitadoras de la articulación del trabajo académico en los ámbitos nacional, regional e internacional</v>
      </c>
      <c r="AE408" s="34"/>
    </row>
    <row r="409" spans="1:31" ht="15.75" customHeight="1">
      <c r="A409" s="16"/>
      <c r="B409" s="41"/>
      <c r="C409" s="41"/>
      <c r="D409" s="41"/>
      <c r="E409" s="41"/>
      <c r="F409" s="16"/>
      <c r="G409" s="16"/>
      <c r="H409" s="16"/>
      <c r="I409" s="16"/>
      <c r="J409" s="16"/>
      <c r="K409" s="16"/>
      <c r="L409" s="16"/>
      <c r="M409" s="41"/>
      <c r="N409" s="41"/>
      <c r="O409" s="41"/>
      <c r="P409" s="41"/>
      <c r="Q409" s="41"/>
      <c r="R409" s="41"/>
      <c r="S409" s="41"/>
      <c r="T409" s="59"/>
      <c r="U409" s="27"/>
      <c r="V409" s="73"/>
      <c r="W409" s="74"/>
      <c r="X409" s="53"/>
      <c r="Y409" s="53"/>
      <c r="Z409" s="82"/>
      <c r="AA409" s="82"/>
      <c r="AB409" s="61"/>
      <c r="AC409" s="61"/>
      <c r="AD409" s="61" t="str">
        <f ca="1">IFERROR(__xludf.DUMMYFUNCTION("""COMPUTED_VALUE"""),"2.2.11. Incentivar la producción académica producto del quehacer sustantivo mediante acciones que promuevan el reconocimiento de los méritos e incentivos")</f>
        <v>2.2.11. Incentivar la producción académica producto del quehacer sustantivo mediante acciones que promuevan el reconocimiento de los méritos e incentivos</v>
      </c>
      <c r="AE409" s="34"/>
    </row>
    <row r="410" spans="1:31" ht="15.75" customHeight="1">
      <c r="A410" s="16"/>
      <c r="B410" s="41"/>
      <c r="C410" s="41"/>
      <c r="D410" s="41"/>
      <c r="E410" s="41"/>
      <c r="F410" s="16"/>
      <c r="G410" s="16"/>
      <c r="H410" s="16"/>
      <c r="I410" s="16"/>
      <c r="J410" s="16"/>
      <c r="K410" s="16"/>
      <c r="L410" s="16"/>
      <c r="M410" s="41"/>
      <c r="N410" s="41"/>
      <c r="O410" s="41"/>
      <c r="P410" s="41"/>
      <c r="Q410" s="41"/>
      <c r="R410" s="41"/>
      <c r="S410" s="41"/>
      <c r="T410" s="75"/>
      <c r="U410" s="8"/>
      <c r="V410" s="77"/>
      <c r="W410" s="78"/>
      <c r="X410" s="79"/>
      <c r="Y410" s="79"/>
      <c r="Z410" s="82"/>
      <c r="AA410" s="82"/>
      <c r="AB410" s="61"/>
      <c r="AC410" s="61"/>
      <c r="AD410" s="61"/>
      <c r="AE410" s="34"/>
    </row>
    <row r="411" spans="1:31" ht="15.75" customHeight="1">
      <c r="A411" s="16"/>
      <c r="B411" s="41"/>
      <c r="C411" s="41"/>
      <c r="D411" s="41"/>
      <c r="E411" s="41"/>
      <c r="F411" s="16"/>
      <c r="G411" s="16"/>
      <c r="H411" s="16"/>
      <c r="I411" s="16"/>
      <c r="J411" s="16"/>
      <c r="K411" s="16"/>
      <c r="L411" s="16"/>
      <c r="M411" s="41"/>
      <c r="N411" s="41"/>
      <c r="O411" s="41"/>
      <c r="P411" s="41"/>
      <c r="Q411" s="41"/>
      <c r="R411" s="41"/>
      <c r="S411" s="41"/>
      <c r="T411" s="59"/>
      <c r="U411" s="27"/>
      <c r="V411" s="73"/>
      <c r="W411" s="74"/>
      <c r="X411" s="53"/>
      <c r="Y411" s="53"/>
      <c r="Z411" s="82"/>
      <c r="AA411" s="82"/>
      <c r="AB411" s="61"/>
      <c r="AC411" s="61"/>
      <c r="AD411" s="61"/>
      <c r="AE411" s="34"/>
    </row>
    <row r="412" spans="1:31" ht="15.75" customHeight="1">
      <c r="A412" s="16"/>
      <c r="B412" s="41"/>
      <c r="C412" s="41"/>
      <c r="D412" s="41"/>
      <c r="E412" s="41"/>
      <c r="F412" s="16"/>
      <c r="G412" s="16"/>
      <c r="H412" s="16"/>
      <c r="I412" s="16"/>
      <c r="J412" s="16"/>
      <c r="K412" s="16"/>
      <c r="L412" s="16"/>
      <c r="M412" s="41"/>
      <c r="N412" s="41"/>
      <c r="O412" s="41"/>
      <c r="P412" s="41"/>
      <c r="Q412" s="41"/>
      <c r="R412" s="41"/>
      <c r="S412" s="41"/>
      <c r="T412" s="59"/>
      <c r="U412" s="27"/>
      <c r="V412" s="73"/>
      <c r="W412" s="74"/>
      <c r="X412" s="53"/>
      <c r="Y412" s="53"/>
      <c r="Z412" s="82"/>
      <c r="AA412" s="82"/>
      <c r="AB412" s="61"/>
      <c r="AC412" s="61"/>
      <c r="AD412" s="61"/>
      <c r="AE412" s="34"/>
    </row>
    <row r="413" spans="1:31" ht="15.75" customHeight="1">
      <c r="A413" s="16"/>
      <c r="B413" s="41"/>
      <c r="C413" s="41"/>
      <c r="D413" s="41"/>
      <c r="E413" s="41"/>
      <c r="F413" s="16"/>
      <c r="G413" s="16"/>
      <c r="H413" s="16"/>
      <c r="I413" s="16"/>
      <c r="J413" s="16"/>
      <c r="K413" s="16"/>
      <c r="L413" s="16"/>
      <c r="M413" s="41"/>
      <c r="N413" s="41"/>
      <c r="O413" s="41"/>
      <c r="P413" s="41"/>
      <c r="Q413" s="41"/>
      <c r="R413" s="41"/>
      <c r="S413" s="41"/>
      <c r="T413" s="59"/>
      <c r="U413" s="27"/>
      <c r="V413" s="73"/>
      <c r="W413" s="74"/>
      <c r="X413" s="53"/>
      <c r="Y413" s="53"/>
      <c r="Z413" s="82"/>
      <c r="AA413" s="82"/>
      <c r="AB413" s="61"/>
      <c r="AC413" s="61"/>
      <c r="AD413" s="61"/>
      <c r="AE413" s="34"/>
    </row>
    <row r="414" spans="1:31" ht="15.75" customHeight="1">
      <c r="A414" s="16"/>
      <c r="B414" s="41"/>
      <c r="C414" s="41"/>
      <c r="D414" s="41"/>
      <c r="E414" s="41"/>
      <c r="F414" s="16"/>
      <c r="G414" s="16"/>
      <c r="H414" s="16"/>
      <c r="I414" s="16"/>
      <c r="J414" s="16"/>
      <c r="K414" s="16"/>
      <c r="L414" s="16"/>
      <c r="M414" s="41"/>
      <c r="N414" s="41"/>
      <c r="O414" s="41"/>
      <c r="P414" s="41"/>
      <c r="Q414" s="41"/>
      <c r="R414" s="41"/>
      <c r="S414" s="41"/>
      <c r="T414" s="59"/>
      <c r="U414" s="27"/>
      <c r="V414" s="73"/>
      <c r="W414" s="74"/>
      <c r="X414" s="53"/>
      <c r="Y414" s="53"/>
      <c r="Z414" s="82"/>
      <c r="AA414" s="82"/>
      <c r="AB414" s="61"/>
      <c r="AC414" s="61"/>
      <c r="AD414" s="61"/>
      <c r="AE414" s="34"/>
    </row>
    <row r="415" spans="1:31" ht="15.75" customHeight="1">
      <c r="A415" s="16"/>
      <c r="B415" s="41"/>
      <c r="C415" s="41"/>
      <c r="D415" s="41"/>
      <c r="E415" s="41"/>
      <c r="F415" s="16"/>
      <c r="G415" s="16"/>
      <c r="H415" s="16"/>
      <c r="I415" s="16"/>
      <c r="J415" s="16"/>
      <c r="K415" s="16"/>
      <c r="L415" s="16"/>
      <c r="M415" s="41"/>
      <c r="N415" s="41"/>
      <c r="O415" s="41"/>
      <c r="P415" s="41"/>
      <c r="Q415" s="41"/>
      <c r="R415" s="41"/>
      <c r="S415" s="41"/>
      <c r="T415" s="75"/>
      <c r="U415" s="8"/>
      <c r="V415" s="77"/>
      <c r="W415" s="78"/>
      <c r="X415" s="79"/>
      <c r="Y415" s="79"/>
      <c r="Z415" s="82"/>
      <c r="AA415" s="82"/>
      <c r="AB415" s="61"/>
      <c r="AC415" s="61"/>
      <c r="AD415" s="61"/>
      <c r="AE415" s="34"/>
    </row>
    <row r="416" spans="1:31" ht="15.75" customHeight="1">
      <c r="A416" s="16"/>
      <c r="B416" s="41"/>
      <c r="C416" s="41"/>
      <c r="D416" s="41"/>
      <c r="E416" s="41"/>
      <c r="F416" s="16"/>
      <c r="G416" s="16"/>
      <c r="H416" s="16"/>
      <c r="I416" s="16"/>
      <c r="J416" s="16"/>
      <c r="K416" s="16"/>
      <c r="L416" s="16"/>
      <c r="M416" s="41"/>
      <c r="N416" s="41"/>
      <c r="O416" s="41"/>
      <c r="P416" s="41"/>
      <c r="Q416" s="41"/>
      <c r="R416" s="41"/>
      <c r="S416" s="41"/>
      <c r="T416" s="59"/>
      <c r="U416" s="27"/>
      <c r="V416" s="73"/>
      <c r="W416" s="74"/>
      <c r="X416" s="53"/>
      <c r="Y416" s="53"/>
      <c r="Z416" s="82"/>
      <c r="AA416" s="82"/>
      <c r="AB416" s="61"/>
      <c r="AC416" s="61"/>
      <c r="AD416" s="61"/>
      <c r="AE416" s="34"/>
    </row>
    <row r="417" spans="1:31" ht="15.75" customHeight="1">
      <c r="A417" s="16"/>
      <c r="B417" s="41"/>
      <c r="C417" s="41"/>
      <c r="D417" s="41"/>
      <c r="E417" s="41"/>
      <c r="F417" s="16"/>
      <c r="G417" s="16"/>
      <c r="H417" s="16"/>
      <c r="I417" s="16"/>
      <c r="J417" s="16"/>
      <c r="K417" s="16"/>
      <c r="L417" s="16"/>
      <c r="M417" s="41"/>
      <c r="N417" s="41"/>
      <c r="O417" s="41"/>
      <c r="P417" s="41"/>
      <c r="Q417" s="41"/>
      <c r="R417" s="41"/>
      <c r="S417" s="41"/>
      <c r="T417" s="59"/>
      <c r="U417" s="27"/>
      <c r="V417" s="73"/>
      <c r="W417" s="74"/>
      <c r="X417" s="53"/>
      <c r="Y417" s="53"/>
      <c r="Z417" s="82"/>
      <c r="AA417" s="82"/>
      <c r="AB417" s="67"/>
      <c r="AC417" s="67"/>
      <c r="AD417" s="67"/>
      <c r="AE417" s="34"/>
    </row>
    <row r="418" spans="1:31" ht="15.75" customHeight="1">
      <c r="A418" s="16"/>
      <c r="B418" s="41"/>
      <c r="C418" s="41"/>
      <c r="D418" s="41"/>
      <c r="E418" s="41"/>
      <c r="F418" s="16"/>
      <c r="G418" s="16"/>
      <c r="H418" s="16"/>
      <c r="I418" s="16"/>
      <c r="J418" s="16"/>
      <c r="K418" s="16"/>
      <c r="L418" s="16"/>
      <c r="M418" s="41"/>
      <c r="N418" s="41"/>
      <c r="O418" s="41"/>
      <c r="P418" s="41"/>
      <c r="Q418" s="41"/>
      <c r="R418" s="41"/>
      <c r="S418" s="41"/>
      <c r="T418" s="59"/>
      <c r="U418" s="27"/>
      <c r="V418" s="73"/>
      <c r="W418" s="74"/>
      <c r="X418" s="53"/>
      <c r="Y418" s="53"/>
      <c r="Z418" s="82"/>
      <c r="AA418" s="82"/>
      <c r="AB418" s="61" t="str">
        <f>Acciones_aportes!C991</f>
        <v>Acción sustantiva para el desarrollo humano sostenible</v>
      </c>
      <c r="AC418" s="62" t="str">
        <f>Acciones_aportes!B992</f>
        <v>Académico</v>
      </c>
      <c r="AD418" s="24" t="str">
        <f ca="1">IFERROR(__xludf.DUMMYFUNCTION("FILTER(X$2:X$509,W$2:W$509=AB418,V$2:V$509=AC418)"),"2.2.2. Actualizar las áreas estratégicas institucionales que orienten las MAS para propiciar el desarrollo humano sostenible en las regiones, los territorios y las comunidades")</f>
        <v>2.2.2. Actualizar las áreas estratégicas institucionales que orienten las MAS para propiciar el desarrollo humano sostenible en las regiones, los territorios y las comunidades</v>
      </c>
      <c r="AE418" s="27"/>
    </row>
    <row r="419" spans="1:31" ht="15.75" customHeight="1">
      <c r="A419" s="16"/>
      <c r="B419" s="41"/>
      <c r="C419" s="41"/>
      <c r="D419" s="41"/>
      <c r="E419" s="41"/>
      <c r="F419" s="16"/>
      <c r="G419" s="16"/>
      <c r="H419" s="16"/>
      <c r="I419" s="16"/>
      <c r="J419" s="16"/>
      <c r="K419" s="16"/>
      <c r="L419" s="16"/>
      <c r="M419" s="41"/>
      <c r="N419" s="41"/>
      <c r="O419" s="41"/>
      <c r="P419" s="41"/>
      <c r="Q419" s="41"/>
      <c r="R419" s="41"/>
      <c r="S419" s="41"/>
      <c r="T419" s="59"/>
      <c r="U419" s="27"/>
      <c r="V419" s="73"/>
      <c r="W419" s="74"/>
      <c r="X419" s="53"/>
      <c r="Y419" s="53"/>
      <c r="Z419" s="82"/>
      <c r="AA419" s="82"/>
      <c r="AB419" s="61"/>
      <c r="AC419" s="61"/>
      <c r="AD419" s="61" t="str">
        <f ca="1">IFERROR(__xludf.DUMMYFUNCTION("""COMPUTED_VALUE"""),"2.2.3. Consolidar líneas de investigación, extensión y creación simbólica, cultural y artística con enfoque prospectivo y articuladas a las áreas estratégicas institucionales que orienten el desarrollo de las MAS")</f>
        <v>2.2.3. Consolidar líneas de investigación, extensión y creación simbólica, cultural y artística con enfoque prospectivo y articuladas a las áreas estratégicas institucionales que orienten el desarrollo de las MAS</v>
      </c>
      <c r="AE419" s="34"/>
    </row>
    <row r="420" spans="1:31" ht="15.75" customHeight="1">
      <c r="A420" s="16"/>
      <c r="B420" s="41"/>
      <c r="C420" s="41"/>
      <c r="D420" s="41"/>
      <c r="E420" s="41"/>
      <c r="F420" s="16"/>
      <c r="G420" s="16"/>
      <c r="H420" s="16"/>
      <c r="I420" s="16"/>
      <c r="J420" s="16"/>
      <c r="K420" s="16"/>
      <c r="L420" s="16"/>
      <c r="M420" s="41"/>
      <c r="N420" s="41"/>
      <c r="O420" s="41"/>
      <c r="P420" s="41"/>
      <c r="Q420" s="41"/>
      <c r="R420" s="41"/>
      <c r="S420" s="41"/>
      <c r="T420" s="75"/>
      <c r="U420" s="8"/>
      <c r="V420" s="77"/>
      <c r="W420" s="78"/>
      <c r="X420" s="79"/>
      <c r="Y420" s="79"/>
      <c r="Z420" s="82"/>
      <c r="AA420" s="82"/>
      <c r="AB420" s="24" t="str">
        <f ca="1">IFERROR(__xludf.DUMMYFUNCTION("UNIQUE(FILTER(V$2:V$509,W$2:W$509=AB418))"),"Administrativo ")</f>
        <v xml:space="preserve">Administrativo </v>
      </c>
      <c r="AC420" s="61"/>
      <c r="AD420" s="61" t="str">
        <f ca="1">IFERROR(__xludf.DUMMYFUNCTION("""COMPUTED_VALUE"""),"2.2.4. Desarrollar acciones orientadas a la transformación del modelo de gestión de los institutos de investigación que propicie el fortalecimiento de su acción sustantiva")</f>
        <v>2.2.4. Desarrollar acciones orientadas a la transformación del modelo de gestión de los institutos de investigación que propicie el fortalecimiento de su acción sustantiva</v>
      </c>
      <c r="AE420" s="34"/>
    </row>
    <row r="421" spans="1:31" ht="15.75" customHeight="1">
      <c r="A421" s="16"/>
      <c r="B421" s="41"/>
      <c r="C421" s="41"/>
      <c r="D421" s="41"/>
      <c r="E421" s="41"/>
      <c r="F421" s="16"/>
      <c r="G421" s="16"/>
      <c r="H421" s="16"/>
      <c r="I421" s="16"/>
      <c r="J421" s="16"/>
      <c r="K421" s="16"/>
      <c r="L421" s="16"/>
      <c r="M421" s="41"/>
      <c r="N421" s="41"/>
      <c r="O421" s="41"/>
      <c r="P421" s="41"/>
      <c r="Q421" s="41"/>
      <c r="R421" s="41"/>
      <c r="S421" s="41"/>
      <c r="T421" s="59"/>
      <c r="U421" s="27"/>
      <c r="V421" s="73"/>
      <c r="W421" s="74"/>
      <c r="X421" s="53"/>
      <c r="Y421" s="53"/>
      <c r="Z421" s="82"/>
      <c r="AA421" s="82"/>
      <c r="AB421" s="62" t="str">
        <f ca="1">IFERROR(__xludf.DUMMYFUNCTION("""COMPUTED_VALUE"""),"Académico")</f>
        <v>Académico</v>
      </c>
      <c r="AC421" s="61"/>
      <c r="AD421" s="61" t="str">
        <f ca="1">IFERROR(__xludf.DUMMYFUNCTION("""COMPUTED_VALUE"""),"2.2.5. Desarrollar mecanismos de articulación del quehacer de la acción sustantiva entre el pregrado y el grado con el posgrado")</f>
        <v>2.2.5. Desarrollar mecanismos de articulación del quehacer de la acción sustantiva entre el pregrado y el grado con el posgrado</v>
      </c>
      <c r="AE421" s="34"/>
    </row>
    <row r="422" spans="1:31" ht="15.75" customHeight="1">
      <c r="A422" s="16"/>
      <c r="B422" s="41"/>
      <c r="C422" s="41"/>
      <c r="D422" s="41"/>
      <c r="E422" s="41"/>
      <c r="F422" s="16"/>
      <c r="G422" s="16"/>
      <c r="H422" s="16"/>
      <c r="I422" s="16"/>
      <c r="J422" s="16"/>
      <c r="K422" s="16"/>
      <c r="L422" s="16"/>
      <c r="M422" s="41"/>
      <c r="N422" s="41"/>
      <c r="O422" s="41"/>
      <c r="P422" s="41"/>
      <c r="Q422" s="41"/>
      <c r="R422" s="41"/>
      <c r="S422" s="41"/>
      <c r="T422" s="59"/>
      <c r="U422" s="27"/>
      <c r="V422" s="73"/>
      <c r="W422" s="74"/>
      <c r="X422" s="53"/>
      <c r="Y422" s="53"/>
      <c r="Z422" s="82"/>
      <c r="AA422" s="82"/>
      <c r="AB422" s="61" t="str">
        <f ca="1">IFERROR(__xludf.DUMMYFUNCTION("""COMPUTED_VALUE"""),"Vida Universitaria")</f>
        <v>Vida Universitaria</v>
      </c>
      <c r="AC422" s="61"/>
      <c r="AD422" s="61" t="str">
        <f ca="1">IFERROR(__xludf.DUMMYFUNCTION("""COMPUTED_VALUE"""),"2.2.6. Impulsar MAS que propicien el abordaje de asuntos, desafíos y problemáticas de interés nacional, regional y global")</f>
        <v>2.2.6. Impulsar MAS que propicien el abordaje de asuntos, desafíos y problemáticas de interés nacional, regional y global</v>
      </c>
      <c r="AE422" s="34"/>
    </row>
    <row r="423" spans="1:31" ht="15.75" customHeight="1">
      <c r="A423" s="16"/>
      <c r="B423" s="41"/>
      <c r="C423" s="41"/>
      <c r="D423" s="41"/>
      <c r="E423" s="41"/>
      <c r="F423" s="16"/>
      <c r="G423" s="16"/>
      <c r="H423" s="16"/>
      <c r="I423" s="16"/>
      <c r="J423" s="16"/>
      <c r="K423" s="16"/>
      <c r="L423" s="16"/>
      <c r="M423" s="41"/>
      <c r="N423" s="41"/>
      <c r="O423" s="41"/>
      <c r="P423" s="41"/>
      <c r="Q423" s="41"/>
      <c r="R423" s="41"/>
      <c r="S423" s="41"/>
      <c r="T423" s="59"/>
      <c r="U423" s="27"/>
      <c r="V423" s="73"/>
      <c r="W423" s="74"/>
      <c r="X423" s="53"/>
      <c r="Y423" s="53"/>
      <c r="Z423" s="82"/>
      <c r="AA423" s="82"/>
      <c r="AB423" s="61"/>
      <c r="AC423" s="61"/>
      <c r="AD423" s="61" t="str">
        <f ca="1">IFERROR(__xludf.DUMMYFUNCTION("""COMPUTED_VALUE"""),"2.2.7. Profundizar el quehacer de la acción sustantiva mediante prácticas de ciencia abierta orientadas a la generación y difusión colaborativa y democrática del conocimiento")</f>
        <v>2.2.7. Profundizar el quehacer de la acción sustantiva mediante prácticas de ciencia abierta orientadas a la generación y difusión colaborativa y democrática del conocimiento</v>
      </c>
      <c r="AE423" s="34"/>
    </row>
    <row r="424" spans="1:31" ht="15.75" customHeight="1">
      <c r="A424" s="16"/>
      <c r="B424" s="41"/>
      <c r="C424" s="41"/>
      <c r="D424" s="41"/>
      <c r="E424" s="41"/>
      <c r="F424" s="16"/>
      <c r="G424" s="16"/>
      <c r="H424" s="16"/>
      <c r="I424" s="16"/>
      <c r="J424" s="16"/>
      <c r="K424" s="16"/>
      <c r="L424" s="16"/>
      <c r="M424" s="41"/>
      <c r="N424" s="41"/>
      <c r="O424" s="41"/>
      <c r="P424" s="41"/>
      <c r="Q424" s="41"/>
      <c r="R424" s="41"/>
      <c r="S424" s="41"/>
      <c r="T424" s="59"/>
      <c r="U424" s="27"/>
      <c r="V424" s="73"/>
      <c r="W424" s="74"/>
      <c r="X424" s="53"/>
      <c r="Y424" s="53"/>
      <c r="Z424" s="82"/>
      <c r="AA424" s="82"/>
      <c r="AB424" s="61"/>
      <c r="AC424" s="61"/>
      <c r="AD424" s="61" t="str">
        <f ca="1">IFERROR(__xludf.DUMMYFUNCTION("""COMPUTED_VALUE"""),"2.2.8. Promover estrategias de difusión de la producción intelectual en múltiples formatos editoriales orientados por la calidad, pertinencia e impacto social")</f>
        <v>2.2.8. Promover estrategias de difusión de la producción intelectual en múltiples formatos editoriales orientados por la calidad, pertinencia e impacto social</v>
      </c>
      <c r="AE424" s="34"/>
    </row>
    <row r="425" spans="1:31" ht="15.75" customHeight="1">
      <c r="A425" s="16"/>
      <c r="B425" s="41"/>
      <c r="C425" s="41"/>
      <c r="D425" s="41"/>
      <c r="E425" s="41"/>
      <c r="F425" s="16"/>
      <c r="G425" s="16"/>
      <c r="H425" s="16"/>
      <c r="I425" s="16"/>
      <c r="J425" s="16"/>
      <c r="K425" s="16"/>
      <c r="L425" s="16"/>
      <c r="M425" s="41"/>
      <c r="N425" s="41"/>
      <c r="O425" s="41"/>
      <c r="P425" s="41"/>
      <c r="Q425" s="41"/>
      <c r="R425" s="41"/>
      <c r="S425" s="41"/>
      <c r="T425" s="75"/>
      <c r="U425" s="8"/>
      <c r="V425" s="77"/>
      <c r="W425" s="78"/>
      <c r="X425" s="79"/>
      <c r="Y425" s="79"/>
      <c r="Z425" s="82"/>
      <c r="AA425" s="82"/>
      <c r="AB425" s="61"/>
      <c r="AC425" s="61"/>
      <c r="AD425" s="61" t="str">
        <f ca="1">IFERROR(__xludf.DUMMYFUNCTION("""COMPUTED_VALUE"""),"2.2.9. Implementar procedimientos para la evaluación de los resultados e impacto social de las MAS")</f>
        <v>2.2.9. Implementar procedimientos para la evaluación de los resultados e impacto social de las MAS</v>
      </c>
      <c r="AE425" s="34"/>
    </row>
    <row r="426" spans="1:31" ht="15.75" customHeight="1">
      <c r="A426" s="16"/>
      <c r="B426" s="41"/>
      <c r="C426" s="41"/>
      <c r="D426" s="41"/>
      <c r="E426" s="41"/>
      <c r="F426" s="16"/>
      <c r="G426" s="16"/>
      <c r="H426" s="16"/>
      <c r="I426" s="16"/>
      <c r="J426" s="16"/>
      <c r="K426" s="16"/>
      <c r="L426" s="16"/>
      <c r="M426" s="41"/>
      <c r="N426" s="41"/>
      <c r="O426" s="41"/>
      <c r="P426" s="41"/>
      <c r="Q426" s="41"/>
      <c r="R426" s="41"/>
      <c r="S426" s="41"/>
      <c r="T426" s="59"/>
      <c r="U426" s="27"/>
      <c r="V426" s="73"/>
      <c r="W426" s="74"/>
      <c r="X426" s="53"/>
      <c r="Y426" s="53"/>
      <c r="Z426" s="82"/>
      <c r="AA426" s="82"/>
      <c r="AB426" s="61"/>
      <c r="AC426" s="61"/>
      <c r="AD426" s="61" t="str">
        <f ca="1">IFERROR(__xludf.DUMMYFUNCTION("""COMPUTED_VALUE"""),"2.2.10. Promover estrategias de colaboración interuniversitarias facilitadoras de la articulación del trabajo académico en los ámbitos nacional, regional e internacional")</f>
        <v>2.2.10. Promover estrategias de colaboración interuniversitarias facilitadoras de la articulación del trabajo académico en los ámbitos nacional, regional e internacional</v>
      </c>
      <c r="AE426" s="34"/>
    </row>
    <row r="427" spans="1:31" ht="15.75" customHeight="1">
      <c r="A427" s="16"/>
      <c r="B427" s="41"/>
      <c r="C427" s="41"/>
      <c r="D427" s="41"/>
      <c r="E427" s="41"/>
      <c r="F427" s="16"/>
      <c r="G427" s="16"/>
      <c r="H427" s="16"/>
      <c r="I427" s="16"/>
      <c r="J427" s="16"/>
      <c r="K427" s="16"/>
      <c r="L427" s="16"/>
      <c r="M427" s="41"/>
      <c r="N427" s="41"/>
      <c r="O427" s="41"/>
      <c r="P427" s="41"/>
      <c r="Q427" s="41"/>
      <c r="R427" s="41"/>
      <c r="S427" s="41"/>
      <c r="T427" s="59"/>
      <c r="U427" s="27"/>
      <c r="V427" s="73"/>
      <c r="W427" s="74"/>
      <c r="X427" s="53"/>
      <c r="Y427" s="53"/>
      <c r="Z427" s="82"/>
      <c r="AA427" s="82"/>
      <c r="AB427" s="61"/>
      <c r="AC427" s="61"/>
      <c r="AD427" s="61" t="str">
        <f ca="1">IFERROR(__xludf.DUMMYFUNCTION("""COMPUTED_VALUE"""),"2.2.11. Incentivar la producción académica producto del quehacer sustantivo mediante acciones que promuevan el reconocimiento de los méritos e incentivos")</f>
        <v>2.2.11. Incentivar la producción académica producto del quehacer sustantivo mediante acciones que promuevan el reconocimiento de los méritos e incentivos</v>
      </c>
      <c r="AE427" s="34"/>
    </row>
    <row r="428" spans="1:31" ht="15.75" customHeight="1">
      <c r="A428" s="16"/>
      <c r="B428" s="41"/>
      <c r="C428" s="41"/>
      <c r="D428" s="41"/>
      <c r="E428" s="41"/>
      <c r="F428" s="16"/>
      <c r="G428" s="16"/>
      <c r="H428" s="16"/>
      <c r="I428" s="16"/>
      <c r="J428" s="16"/>
      <c r="K428" s="16"/>
      <c r="L428" s="16"/>
      <c r="M428" s="41"/>
      <c r="N428" s="41"/>
      <c r="O428" s="41"/>
      <c r="P428" s="41"/>
      <c r="Q428" s="41"/>
      <c r="R428" s="41"/>
      <c r="S428" s="41"/>
      <c r="T428" s="59"/>
      <c r="U428" s="27"/>
      <c r="V428" s="73"/>
      <c r="W428" s="74"/>
      <c r="X428" s="53"/>
      <c r="Y428" s="53"/>
      <c r="Z428" s="82"/>
      <c r="AA428" s="82"/>
      <c r="AB428" s="61"/>
      <c r="AC428" s="61"/>
      <c r="AD428" s="61"/>
      <c r="AE428" s="34"/>
    </row>
    <row r="429" spans="1:31" ht="15.75" customHeight="1">
      <c r="A429" s="16"/>
      <c r="B429" s="41"/>
      <c r="C429" s="41"/>
      <c r="D429" s="41"/>
      <c r="E429" s="41"/>
      <c r="F429" s="16"/>
      <c r="G429" s="16"/>
      <c r="H429" s="16"/>
      <c r="I429" s="16"/>
      <c r="J429" s="16"/>
      <c r="K429" s="16"/>
      <c r="L429" s="16"/>
      <c r="M429" s="41"/>
      <c r="N429" s="41"/>
      <c r="O429" s="41"/>
      <c r="P429" s="41"/>
      <c r="Q429" s="41"/>
      <c r="R429" s="41"/>
      <c r="S429" s="41"/>
      <c r="T429" s="59"/>
      <c r="U429" s="27"/>
      <c r="V429" s="73"/>
      <c r="W429" s="74"/>
      <c r="X429" s="53"/>
      <c r="Y429" s="53"/>
      <c r="Z429" s="82"/>
      <c r="AA429" s="82"/>
      <c r="AB429" s="61"/>
      <c r="AC429" s="61"/>
      <c r="AD429" s="61"/>
      <c r="AE429" s="34"/>
    </row>
    <row r="430" spans="1:31" ht="15.75" customHeight="1">
      <c r="A430" s="16"/>
      <c r="B430" s="41"/>
      <c r="C430" s="41"/>
      <c r="D430" s="41"/>
      <c r="E430" s="41"/>
      <c r="F430" s="16"/>
      <c r="G430" s="16"/>
      <c r="H430" s="16"/>
      <c r="I430" s="16"/>
      <c r="J430" s="16"/>
      <c r="K430" s="16"/>
      <c r="L430" s="16"/>
      <c r="M430" s="41"/>
      <c r="N430" s="41"/>
      <c r="O430" s="41"/>
      <c r="P430" s="41"/>
      <c r="Q430" s="41"/>
      <c r="R430" s="41"/>
      <c r="S430" s="41"/>
      <c r="T430" s="75"/>
      <c r="U430" s="8"/>
      <c r="V430" s="77"/>
      <c r="W430" s="78"/>
      <c r="X430" s="79"/>
      <c r="Y430" s="79"/>
      <c r="Z430" s="82"/>
      <c r="AA430" s="82"/>
      <c r="AB430" s="61"/>
      <c r="AC430" s="61"/>
      <c r="AD430" s="61"/>
      <c r="AE430" s="34"/>
    </row>
    <row r="431" spans="1:31" ht="15.75" customHeight="1">
      <c r="A431" s="16"/>
      <c r="B431" s="41"/>
      <c r="C431" s="41"/>
      <c r="D431" s="41"/>
      <c r="E431" s="41"/>
      <c r="F431" s="16"/>
      <c r="G431" s="16"/>
      <c r="H431" s="16"/>
      <c r="I431" s="16"/>
      <c r="J431" s="16"/>
      <c r="K431" s="16"/>
      <c r="L431" s="16"/>
      <c r="M431" s="41"/>
      <c r="N431" s="41"/>
      <c r="O431" s="41"/>
      <c r="P431" s="41"/>
      <c r="Q431" s="41"/>
      <c r="R431" s="41"/>
      <c r="S431" s="41"/>
      <c r="T431" s="59"/>
      <c r="U431" s="27"/>
      <c r="V431" s="73"/>
      <c r="W431" s="74"/>
      <c r="X431" s="53"/>
      <c r="Y431" s="53"/>
      <c r="Z431" s="82"/>
      <c r="AA431" s="82"/>
      <c r="AB431" s="61"/>
      <c r="AC431" s="61"/>
      <c r="AD431" s="61"/>
      <c r="AE431" s="34"/>
    </row>
    <row r="432" spans="1:31" ht="15.75" customHeight="1">
      <c r="A432" s="16"/>
      <c r="B432" s="41"/>
      <c r="C432" s="41"/>
      <c r="D432" s="41"/>
      <c r="E432" s="41"/>
      <c r="F432" s="16"/>
      <c r="G432" s="16"/>
      <c r="H432" s="16"/>
      <c r="I432" s="16"/>
      <c r="J432" s="16"/>
      <c r="K432" s="16"/>
      <c r="L432" s="16"/>
      <c r="M432" s="41"/>
      <c r="N432" s="41"/>
      <c r="O432" s="41"/>
      <c r="P432" s="41"/>
      <c r="Q432" s="41"/>
      <c r="R432" s="41"/>
      <c r="S432" s="41"/>
      <c r="T432" s="59"/>
      <c r="U432" s="27"/>
      <c r="V432" s="73"/>
      <c r="W432" s="74"/>
      <c r="X432" s="53"/>
      <c r="Y432" s="53"/>
      <c r="Z432" s="82"/>
      <c r="AA432" s="82"/>
      <c r="AB432" s="61"/>
      <c r="AC432" s="61"/>
      <c r="AD432" s="61"/>
      <c r="AE432" s="34"/>
    </row>
    <row r="433" spans="1:31" ht="15.75" customHeight="1">
      <c r="A433" s="16"/>
      <c r="B433" s="41"/>
      <c r="C433" s="41"/>
      <c r="D433" s="41"/>
      <c r="E433" s="41"/>
      <c r="F433" s="16"/>
      <c r="G433" s="16"/>
      <c r="H433" s="16"/>
      <c r="I433" s="16"/>
      <c r="J433" s="16"/>
      <c r="K433" s="16"/>
      <c r="L433" s="16"/>
      <c r="M433" s="41"/>
      <c r="N433" s="41"/>
      <c r="O433" s="41"/>
      <c r="P433" s="41"/>
      <c r="Q433" s="41"/>
      <c r="R433" s="41"/>
      <c r="S433" s="41"/>
      <c r="T433" s="59"/>
      <c r="U433" s="27"/>
      <c r="V433" s="73"/>
      <c r="W433" s="74"/>
      <c r="X433" s="53"/>
      <c r="Y433" s="53"/>
      <c r="Z433" s="82"/>
      <c r="AA433" s="82"/>
      <c r="AB433" s="61"/>
      <c r="AC433" s="61"/>
      <c r="AD433" s="61"/>
      <c r="AE433" s="34"/>
    </row>
    <row r="434" spans="1:31" ht="15.75" customHeight="1">
      <c r="A434" s="16"/>
      <c r="B434" s="41"/>
      <c r="C434" s="41"/>
      <c r="D434" s="41"/>
      <c r="E434" s="41"/>
      <c r="F434" s="16"/>
      <c r="G434" s="16"/>
      <c r="H434" s="16"/>
      <c r="I434" s="16"/>
      <c r="J434" s="16"/>
      <c r="K434" s="16"/>
      <c r="L434" s="16"/>
      <c r="M434" s="41"/>
      <c r="N434" s="41"/>
      <c r="O434" s="41"/>
      <c r="P434" s="41"/>
      <c r="Q434" s="41"/>
      <c r="R434" s="41"/>
      <c r="S434" s="41"/>
      <c r="T434" s="59"/>
      <c r="U434" s="27"/>
      <c r="V434" s="73"/>
      <c r="W434" s="74"/>
      <c r="X434" s="53"/>
      <c r="Y434" s="53"/>
      <c r="Z434" s="82"/>
      <c r="AA434" s="82"/>
      <c r="AB434" s="61"/>
      <c r="AC434" s="61"/>
      <c r="AD434" s="61"/>
      <c r="AE434" s="34"/>
    </row>
    <row r="435" spans="1:31" ht="15.75" customHeight="1">
      <c r="A435" s="16"/>
      <c r="B435" s="41"/>
      <c r="C435" s="41"/>
      <c r="D435" s="41"/>
      <c r="E435" s="41"/>
      <c r="F435" s="16"/>
      <c r="G435" s="16"/>
      <c r="H435" s="16"/>
      <c r="I435" s="16"/>
      <c r="J435" s="16"/>
      <c r="K435" s="16"/>
      <c r="L435" s="16"/>
      <c r="M435" s="41"/>
      <c r="N435" s="41"/>
      <c r="O435" s="41"/>
      <c r="P435" s="41"/>
      <c r="Q435" s="41"/>
      <c r="R435" s="41"/>
      <c r="S435" s="41"/>
      <c r="T435" s="75"/>
      <c r="U435" s="8"/>
      <c r="V435" s="77"/>
      <c r="W435" s="78"/>
      <c r="X435" s="79"/>
      <c r="Y435" s="79"/>
      <c r="Z435" s="82"/>
      <c r="AA435" s="82"/>
      <c r="AB435" s="67"/>
      <c r="AC435" s="67"/>
      <c r="AD435" s="67"/>
      <c r="AE435" s="34"/>
    </row>
    <row r="436" spans="1:31" ht="15.75" customHeight="1">
      <c r="A436" s="16"/>
      <c r="B436" s="41"/>
      <c r="C436" s="41"/>
      <c r="D436" s="41"/>
      <c r="E436" s="41"/>
      <c r="F436" s="16"/>
      <c r="G436" s="16"/>
      <c r="H436" s="16"/>
      <c r="I436" s="16"/>
      <c r="J436" s="16"/>
      <c r="K436" s="16"/>
      <c r="L436" s="16"/>
      <c r="M436" s="41"/>
      <c r="N436" s="41"/>
      <c r="O436" s="41"/>
      <c r="P436" s="41"/>
      <c r="Q436" s="41"/>
      <c r="R436" s="41"/>
      <c r="S436" s="41"/>
      <c r="T436" s="59"/>
      <c r="U436" s="27"/>
      <c r="V436" s="73"/>
      <c r="W436" s="74"/>
      <c r="X436" s="53"/>
      <c r="Y436" s="53"/>
      <c r="Z436" s="82"/>
      <c r="AA436" s="82"/>
      <c r="AB436" s="87" t="str">
        <f>Acciones_aportes!C1034</f>
        <v>Acción sustantiva para el desarrollo humano sostenible</v>
      </c>
      <c r="AC436" s="88" t="str">
        <f>Acciones_aportes!B1035</f>
        <v>Académico</v>
      </c>
      <c r="AD436" s="25" t="str">
        <f ca="1">IFERROR(__xludf.DUMMYFUNCTION("FILTER(X$2:X$509,W$2:W$509=AB436,V$2:V$509=AC436)"),"2.2.2. Actualizar las áreas estratégicas institucionales que orienten las MAS para propiciar el desarrollo humano sostenible en las regiones, los territorios y las comunidades")</f>
        <v>2.2.2. Actualizar las áreas estratégicas institucionales que orienten las MAS para propiciar el desarrollo humano sostenible en las regiones, los territorios y las comunidades</v>
      </c>
      <c r="AE436" s="27"/>
    </row>
    <row r="437" spans="1:31" ht="15.75" customHeight="1">
      <c r="A437" s="16"/>
      <c r="B437" s="41"/>
      <c r="C437" s="41"/>
      <c r="D437" s="41"/>
      <c r="E437" s="41"/>
      <c r="F437" s="16"/>
      <c r="G437" s="16"/>
      <c r="H437" s="16"/>
      <c r="I437" s="16"/>
      <c r="J437" s="16"/>
      <c r="K437" s="16"/>
      <c r="L437" s="16"/>
      <c r="M437" s="41"/>
      <c r="N437" s="41"/>
      <c r="O437" s="41"/>
      <c r="P437" s="41"/>
      <c r="Q437" s="41"/>
      <c r="R437" s="41"/>
      <c r="S437" s="41"/>
      <c r="T437" s="59"/>
      <c r="U437" s="27"/>
      <c r="V437" s="73"/>
      <c r="W437" s="74"/>
      <c r="X437" s="53"/>
      <c r="Y437" s="53"/>
      <c r="Z437" s="82"/>
      <c r="AA437" s="82"/>
      <c r="AB437" s="61"/>
      <c r="AC437" s="61"/>
      <c r="AD437" s="61" t="str">
        <f ca="1">IFERROR(__xludf.DUMMYFUNCTION("""COMPUTED_VALUE"""),"2.2.3. Consolidar líneas de investigación, extensión y creación simbólica, cultural y artística con enfoque prospectivo y articuladas a las áreas estratégicas institucionales que orienten el desarrollo de las MAS")</f>
        <v>2.2.3. Consolidar líneas de investigación, extensión y creación simbólica, cultural y artística con enfoque prospectivo y articuladas a las áreas estratégicas institucionales que orienten el desarrollo de las MAS</v>
      </c>
      <c r="AE437" s="34"/>
    </row>
    <row r="438" spans="1:31" ht="15.75" customHeight="1">
      <c r="A438" s="16"/>
      <c r="B438" s="41"/>
      <c r="C438" s="41"/>
      <c r="D438" s="41"/>
      <c r="E438" s="41"/>
      <c r="F438" s="16"/>
      <c r="G438" s="16"/>
      <c r="H438" s="16"/>
      <c r="I438" s="16"/>
      <c r="J438" s="16"/>
      <c r="K438" s="16"/>
      <c r="L438" s="16"/>
      <c r="M438" s="41"/>
      <c r="N438" s="41"/>
      <c r="O438" s="41"/>
      <c r="P438" s="41"/>
      <c r="Q438" s="41"/>
      <c r="R438" s="41"/>
      <c r="S438" s="41"/>
      <c r="T438" s="59"/>
      <c r="U438" s="27"/>
      <c r="V438" s="73"/>
      <c r="W438" s="74"/>
      <c r="X438" s="53"/>
      <c r="Y438" s="53"/>
      <c r="Z438" s="82"/>
      <c r="AA438" s="82"/>
      <c r="AB438" s="25" t="str">
        <f ca="1">IFERROR(__xludf.DUMMYFUNCTION("UNIQUE(FILTER(V$2:V$509,W$2:W$509=AB436))"),"Administrativo ")</f>
        <v xml:space="preserve">Administrativo </v>
      </c>
      <c r="AC438" s="61"/>
      <c r="AD438" s="61" t="str">
        <f ca="1">IFERROR(__xludf.DUMMYFUNCTION("""COMPUTED_VALUE"""),"2.2.4. Desarrollar acciones orientadas a la transformación del modelo de gestión de los institutos de investigación que propicie el fortalecimiento de su acción sustantiva")</f>
        <v>2.2.4. Desarrollar acciones orientadas a la transformación del modelo de gestión de los institutos de investigación que propicie el fortalecimiento de su acción sustantiva</v>
      </c>
      <c r="AE438" s="34"/>
    </row>
    <row r="439" spans="1:31" ht="15.75" customHeight="1">
      <c r="A439" s="16"/>
      <c r="B439" s="41"/>
      <c r="C439" s="41"/>
      <c r="D439" s="41"/>
      <c r="E439" s="41"/>
      <c r="F439" s="16"/>
      <c r="G439" s="16"/>
      <c r="H439" s="16"/>
      <c r="I439" s="16"/>
      <c r="J439" s="16"/>
      <c r="K439" s="16"/>
      <c r="L439" s="16"/>
      <c r="M439" s="41"/>
      <c r="N439" s="41"/>
      <c r="O439" s="41"/>
      <c r="P439" s="41"/>
      <c r="Q439" s="41"/>
      <c r="R439" s="41"/>
      <c r="S439" s="41"/>
      <c r="T439" s="59"/>
      <c r="U439" s="27"/>
      <c r="V439" s="73"/>
      <c r="W439" s="74"/>
      <c r="X439" s="53"/>
      <c r="Y439" s="53"/>
      <c r="Z439" s="82"/>
      <c r="AA439" s="82"/>
      <c r="AB439" s="62" t="str">
        <f ca="1">IFERROR(__xludf.DUMMYFUNCTION("""COMPUTED_VALUE"""),"Académico")</f>
        <v>Académico</v>
      </c>
      <c r="AC439" s="61"/>
      <c r="AD439" s="61" t="str">
        <f ca="1">IFERROR(__xludf.DUMMYFUNCTION("""COMPUTED_VALUE"""),"2.2.5. Desarrollar mecanismos de articulación del quehacer de la acción sustantiva entre el pregrado y el grado con el posgrado")</f>
        <v>2.2.5. Desarrollar mecanismos de articulación del quehacer de la acción sustantiva entre el pregrado y el grado con el posgrado</v>
      </c>
      <c r="AE439" s="34"/>
    </row>
    <row r="440" spans="1:31" ht="15.75" customHeight="1">
      <c r="A440" s="16"/>
      <c r="B440" s="41"/>
      <c r="C440" s="41"/>
      <c r="D440" s="41"/>
      <c r="E440" s="41"/>
      <c r="F440" s="16"/>
      <c r="G440" s="16"/>
      <c r="H440" s="16"/>
      <c r="I440" s="16"/>
      <c r="J440" s="16"/>
      <c r="K440" s="16"/>
      <c r="L440" s="16"/>
      <c r="M440" s="41"/>
      <c r="N440" s="41"/>
      <c r="O440" s="41"/>
      <c r="P440" s="41"/>
      <c r="Q440" s="41"/>
      <c r="R440" s="41"/>
      <c r="S440" s="41"/>
      <c r="T440" s="75"/>
      <c r="U440" s="8"/>
      <c r="V440" s="77"/>
      <c r="W440" s="78"/>
      <c r="X440" s="84"/>
      <c r="Y440" s="79"/>
      <c r="Z440" s="82"/>
      <c r="AA440" s="82"/>
      <c r="AB440" s="61" t="str">
        <f ca="1">IFERROR(__xludf.DUMMYFUNCTION("""COMPUTED_VALUE"""),"Vida Universitaria")</f>
        <v>Vida Universitaria</v>
      </c>
      <c r="AC440" s="61"/>
      <c r="AD440" s="61" t="str">
        <f ca="1">IFERROR(__xludf.DUMMYFUNCTION("""COMPUTED_VALUE"""),"2.2.6. Impulsar MAS que propicien el abordaje de asuntos, desafíos y problemáticas de interés nacional, regional y global")</f>
        <v>2.2.6. Impulsar MAS que propicien el abordaje de asuntos, desafíos y problemáticas de interés nacional, regional y global</v>
      </c>
      <c r="AE440" s="34"/>
    </row>
    <row r="441" spans="1:31" ht="15.75" customHeight="1">
      <c r="A441" s="16"/>
      <c r="B441" s="41"/>
      <c r="C441" s="41"/>
      <c r="D441" s="41"/>
      <c r="E441" s="41"/>
      <c r="F441" s="16"/>
      <c r="G441" s="16"/>
      <c r="H441" s="16"/>
      <c r="I441" s="16"/>
      <c r="J441" s="16"/>
      <c r="K441" s="16"/>
      <c r="L441" s="16"/>
      <c r="M441" s="41"/>
      <c r="N441" s="41"/>
      <c r="O441" s="41"/>
      <c r="P441" s="41"/>
      <c r="Q441" s="41"/>
      <c r="R441" s="41"/>
      <c r="S441" s="41"/>
      <c r="T441" s="59"/>
      <c r="U441" s="27"/>
      <c r="V441" s="73"/>
      <c r="W441" s="74"/>
      <c r="X441" s="83"/>
      <c r="Y441" s="53"/>
      <c r="Z441" s="82"/>
      <c r="AA441" s="82"/>
      <c r="AB441" s="61"/>
      <c r="AC441" s="61"/>
      <c r="AD441" s="61" t="str">
        <f ca="1">IFERROR(__xludf.DUMMYFUNCTION("""COMPUTED_VALUE"""),"2.2.7. Profundizar el quehacer de la acción sustantiva mediante prácticas de ciencia abierta orientadas a la generación y difusión colaborativa y democrática del conocimiento")</f>
        <v>2.2.7. Profundizar el quehacer de la acción sustantiva mediante prácticas de ciencia abierta orientadas a la generación y difusión colaborativa y democrática del conocimiento</v>
      </c>
      <c r="AE441" s="34"/>
    </row>
    <row r="442" spans="1:31" ht="15.75" customHeight="1">
      <c r="A442" s="16"/>
      <c r="B442" s="41"/>
      <c r="C442" s="41"/>
      <c r="D442" s="41"/>
      <c r="E442" s="41"/>
      <c r="F442" s="16"/>
      <c r="G442" s="16"/>
      <c r="H442" s="16"/>
      <c r="I442" s="16"/>
      <c r="J442" s="16"/>
      <c r="K442" s="16"/>
      <c r="L442" s="16"/>
      <c r="M442" s="41"/>
      <c r="N442" s="41"/>
      <c r="O442" s="41"/>
      <c r="P442" s="41"/>
      <c r="Q442" s="41"/>
      <c r="R442" s="41"/>
      <c r="S442" s="41"/>
      <c r="T442" s="59"/>
      <c r="U442" s="27"/>
      <c r="V442" s="73"/>
      <c r="W442" s="74"/>
      <c r="X442" s="83"/>
      <c r="Y442" s="53"/>
      <c r="Z442" s="82"/>
      <c r="AA442" s="82"/>
      <c r="AB442" s="61"/>
      <c r="AC442" s="61"/>
      <c r="AD442" s="61" t="str">
        <f ca="1">IFERROR(__xludf.DUMMYFUNCTION("""COMPUTED_VALUE"""),"2.2.8. Promover estrategias de difusión de la producción intelectual en múltiples formatos editoriales orientados por la calidad, pertinencia e impacto social")</f>
        <v>2.2.8. Promover estrategias de difusión de la producción intelectual en múltiples formatos editoriales orientados por la calidad, pertinencia e impacto social</v>
      </c>
      <c r="AE442" s="34"/>
    </row>
    <row r="443" spans="1:31" ht="15.75" customHeight="1">
      <c r="A443" s="16"/>
      <c r="B443" s="41"/>
      <c r="C443" s="41"/>
      <c r="D443" s="41"/>
      <c r="E443" s="41"/>
      <c r="F443" s="16"/>
      <c r="G443" s="16"/>
      <c r="H443" s="16"/>
      <c r="I443" s="16"/>
      <c r="J443" s="16"/>
      <c r="K443" s="16"/>
      <c r="L443" s="16"/>
      <c r="M443" s="41"/>
      <c r="N443" s="41"/>
      <c r="O443" s="41"/>
      <c r="P443" s="41"/>
      <c r="Q443" s="41"/>
      <c r="R443" s="41"/>
      <c r="S443" s="41"/>
      <c r="T443" s="59"/>
      <c r="U443" s="27"/>
      <c r="V443" s="73"/>
      <c r="W443" s="74"/>
      <c r="X443" s="83"/>
      <c r="Y443" s="53"/>
      <c r="Z443" s="82"/>
      <c r="AA443" s="82"/>
      <c r="AB443" s="61"/>
      <c r="AC443" s="61"/>
      <c r="AD443" s="61" t="str">
        <f ca="1">IFERROR(__xludf.DUMMYFUNCTION("""COMPUTED_VALUE"""),"2.2.9. Implementar procedimientos para la evaluación de los resultados e impacto social de las MAS")</f>
        <v>2.2.9. Implementar procedimientos para la evaluación de los resultados e impacto social de las MAS</v>
      </c>
      <c r="AE443" s="34"/>
    </row>
    <row r="444" spans="1:31" ht="15.75" customHeight="1">
      <c r="A444" s="16"/>
      <c r="B444" s="41"/>
      <c r="C444" s="41"/>
      <c r="D444" s="41"/>
      <c r="E444" s="41"/>
      <c r="F444" s="16"/>
      <c r="G444" s="16"/>
      <c r="H444" s="16"/>
      <c r="I444" s="16"/>
      <c r="J444" s="16"/>
      <c r="K444" s="16"/>
      <c r="L444" s="16"/>
      <c r="M444" s="41"/>
      <c r="N444" s="41"/>
      <c r="O444" s="41"/>
      <c r="P444" s="41"/>
      <c r="Q444" s="41"/>
      <c r="R444" s="41"/>
      <c r="S444" s="41"/>
      <c r="T444" s="59"/>
      <c r="U444" s="27"/>
      <c r="V444" s="73"/>
      <c r="W444" s="74"/>
      <c r="X444" s="83"/>
      <c r="Y444" s="53"/>
      <c r="Z444" s="82"/>
      <c r="AA444" s="82"/>
      <c r="AB444" s="61"/>
      <c r="AC444" s="61"/>
      <c r="AD444" s="61" t="str">
        <f ca="1">IFERROR(__xludf.DUMMYFUNCTION("""COMPUTED_VALUE"""),"2.2.10. Promover estrategias de colaboración interuniversitarias facilitadoras de la articulación del trabajo académico en los ámbitos nacional, regional e internacional")</f>
        <v>2.2.10. Promover estrategias de colaboración interuniversitarias facilitadoras de la articulación del trabajo académico en los ámbitos nacional, regional e internacional</v>
      </c>
      <c r="AE444" s="34"/>
    </row>
    <row r="445" spans="1:31" ht="15.75" customHeight="1">
      <c r="A445" s="16"/>
      <c r="B445" s="41"/>
      <c r="C445" s="41"/>
      <c r="D445" s="41"/>
      <c r="E445" s="41"/>
      <c r="F445" s="16"/>
      <c r="G445" s="16"/>
      <c r="H445" s="16"/>
      <c r="I445" s="16"/>
      <c r="J445" s="16"/>
      <c r="K445" s="16"/>
      <c r="L445" s="16"/>
      <c r="M445" s="41"/>
      <c r="N445" s="41"/>
      <c r="O445" s="41"/>
      <c r="P445" s="41"/>
      <c r="Q445" s="41"/>
      <c r="R445" s="41"/>
      <c r="S445" s="41"/>
      <c r="T445" s="75"/>
      <c r="U445" s="8"/>
      <c r="V445" s="77"/>
      <c r="W445" s="78"/>
      <c r="X445" s="84"/>
      <c r="Y445" s="79"/>
      <c r="Z445" s="82"/>
      <c r="AA445" s="82"/>
      <c r="AB445" s="61"/>
      <c r="AC445" s="61"/>
      <c r="AD445" s="61" t="str">
        <f ca="1">IFERROR(__xludf.DUMMYFUNCTION("""COMPUTED_VALUE"""),"2.2.11. Incentivar la producción académica producto del quehacer sustantivo mediante acciones que promuevan el reconocimiento de los méritos e incentivos")</f>
        <v>2.2.11. Incentivar la producción académica producto del quehacer sustantivo mediante acciones que promuevan el reconocimiento de los méritos e incentivos</v>
      </c>
      <c r="AE445" s="34"/>
    </row>
    <row r="446" spans="1:31" ht="15.75" customHeight="1">
      <c r="A446" s="16"/>
      <c r="B446" s="41"/>
      <c r="C446" s="41"/>
      <c r="D446" s="41"/>
      <c r="E446" s="41"/>
      <c r="F446" s="16"/>
      <c r="G446" s="16"/>
      <c r="H446" s="16"/>
      <c r="I446" s="16"/>
      <c r="J446" s="16"/>
      <c r="K446" s="16"/>
      <c r="L446" s="16"/>
      <c r="M446" s="41"/>
      <c r="N446" s="41"/>
      <c r="O446" s="41"/>
      <c r="P446" s="41"/>
      <c r="Q446" s="41"/>
      <c r="R446" s="41"/>
      <c r="S446" s="41"/>
      <c r="T446" s="59"/>
      <c r="U446" s="27"/>
      <c r="V446" s="73"/>
      <c r="W446" s="74"/>
      <c r="X446" s="83"/>
      <c r="Y446" s="53"/>
      <c r="Z446" s="82"/>
      <c r="AA446" s="82"/>
      <c r="AB446" s="61"/>
      <c r="AC446" s="61"/>
      <c r="AD446" s="61"/>
      <c r="AE446" s="34"/>
    </row>
    <row r="447" spans="1:31" ht="15.75" customHeight="1">
      <c r="A447" s="16"/>
      <c r="B447" s="41"/>
      <c r="C447" s="41"/>
      <c r="D447" s="41"/>
      <c r="E447" s="41"/>
      <c r="F447" s="16"/>
      <c r="G447" s="16"/>
      <c r="H447" s="16"/>
      <c r="I447" s="16"/>
      <c r="J447" s="16"/>
      <c r="K447" s="16"/>
      <c r="L447" s="16"/>
      <c r="M447" s="41"/>
      <c r="N447" s="41"/>
      <c r="O447" s="41"/>
      <c r="P447" s="41"/>
      <c r="Q447" s="41"/>
      <c r="R447" s="41"/>
      <c r="S447" s="41"/>
      <c r="T447" s="59"/>
      <c r="U447" s="27"/>
      <c r="V447" s="73"/>
      <c r="W447" s="74"/>
      <c r="X447" s="83"/>
      <c r="Y447" s="53"/>
      <c r="Z447" s="82"/>
      <c r="AA447" s="82"/>
      <c r="AB447" s="61"/>
      <c r="AC447" s="61"/>
      <c r="AD447" s="61"/>
      <c r="AE447" s="34"/>
    </row>
    <row r="448" spans="1:31" ht="15.75" customHeight="1">
      <c r="A448" s="16"/>
      <c r="B448" s="41"/>
      <c r="C448" s="41"/>
      <c r="D448" s="41"/>
      <c r="E448" s="41"/>
      <c r="F448" s="16"/>
      <c r="G448" s="16"/>
      <c r="H448" s="16"/>
      <c r="I448" s="16"/>
      <c r="J448" s="16"/>
      <c r="K448" s="16"/>
      <c r="L448" s="16"/>
      <c r="M448" s="41"/>
      <c r="N448" s="41"/>
      <c r="O448" s="41"/>
      <c r="P448" s="41"/>
      <c r="Q448" s="41"/>
      <c r="R448" s="41"/>
      <c r="S448" s="41"/>
      <c r="T448" s="59"/>
      <c r="U448" s="27"/>
      <c r="V448" s="73"/>
      <c r="W448" s="74"/>
      <c r="X448" s="83"/>
      <c r="Y448" s="53"/>
      <c r="Z448" s="82"/>
      <c r="AA448" s="82"/>
      <c r="AB448" s="61"/>
      <c r="AC448" s="61"/>
      <c r="AD448" s="61"/>
      <c r="AE448" s="34"/>
    </row>
    <row r="449" spans="1:31" ht="15.75" customHeight="1">
      <c r="A449" s="16"/>
      <c r="B449" s="41"/>
      <c r="C449" s="41"/>
      <c r="D449" s="41"/>
      <c r="E449" s="41"/>
      <c r="F449" s="16"/>
      <c r="G449" s="16"/>
      <c r="H449" s="16"/>
      <c r="I449" s="16"/>
      <c r="J449" s="16"/>
      <c r="K449" s="16"/>
      <c r="L449" s="16"/>
      <c r="M449" s="41"/>
      <c r="N449" s="41"/>
      <c r="O449" s="41"/>
      <c r="P449" s="41"/>
      <c r="Q449" s="41"/>
      <c r="R449" s="41"/>
      <c r="S449" s="41"/>
      <c r="T449" s="59"/>
      <c r="U449" s="27"/>
      <c r="V449" s="73"/>
      <c r="W449" s="74"/>
      <c r="X449" s="83"/>
      <c r="Y449" s="53"/>
      <c r="Z449" s="82"/>
      <c r="AA449" s="82"/>
      <c r="AB449" s="61"/>
      <c r="AC449" s="61"/>
      <c r="AD449" s="61"/>
      <c r="AE449" s="34"/>
    </row>
    <row r="450" spans="1:31" ht="15.75" customHeight="1">
      <c r="A450" s="16"/>
      <c r="B450" s="41"/>
      <c r="C450" s="41"/>
      <c r="D450" s="41"/>
      <c r="E450" s="41"/>
      <c r="F450" s="16"/>
      <c r="G450" s="16"/>
      <c r="H450" s="16"/>
      <c r="I450" s="16"/>
      <c r="J450" s="16"/>
      <c r="K450" s="16"/>
      <c r="L450" s="16"/>
      <c r="M450" s="41"/>
      <c r="N450" s="41"/>
      <c r="O450" s="41"/>
      <c r="P450" s="41"/>
      <c r="Q450" s="41"/>
      <c r="R450" s="41"/>
      <c r="S450" s="41"/>
      <c r="T450" s="75"/>
      <c r="U450" s="8"/>
      <c r="V450" s="77"/>
      <c r="W450" s="78"/>
      <c r="X450" s="84"/>
      <c r="Y450" s="79"/>
      <c r="Z450" s="82"/>
      <c r="AA450" s="82"/>
      <c r="AB450" s="61"/>
      <c r="AC450" s="61"/>
      <c r="AD450" s="61"/>
      <c r="AE450" s="34"/>
    </row>
    <row r="451" spans="1:31" ht="15.75" customHeight="1">
      <c r="A451" s="16"/>
      <c r="B451" s="41"/>
      <c r="C451" s="41"/>
      <c r="D451" s="41"/>
      <c r="E451" s="41"/>
      <c r="F451" s="16"/>
      <c r="G451" s="16"/>
      <c r="H451" s="16"/>
      <c r="I451" s="16"/>
      <c r="J451" s="16"/>
      <c r="K451" s="16"/>
      <c r="L451" s="16"/>
      <c r="M451" s="41"/>
      <c r="N451" s="41"/>
      <c r="O451" s="41"/>
      <c r="P451" s="41"/>
      <c r="Q451" s="41"/>
      <c r="R451" s="41"/>
      <c r="S451" s="41"/>
      <c r="T451" s="59"/>
      <c r="U451" s="27"/>
      <c r="V451" s="73"/>
      <c r="W451" s="74"/>
      <c r="X451" s="83"/>
      <c r="Y451" s="53"/>
      <c r="Z451" s="82"/>
      <c r="AA451" s="82"/>
      <c r="AB451" s="61"/>
      <c r="AC451" s="61"/>
      <c r="AD451" s="61"/>
      <c r="AE451" s="34"/>
    </row>
    <row r="452" spans="1:31" ht="15.75" customHeight="1">
      <c r="A452" s="16"/>
      <c r="B452" s="41"/>
      <c r="C452" s="41"/>
      <c r="D452" s="41"/>
      <c r="E452" s="41"/>
      <c r="F452" s="16"/>
      <c r="G452" s="16"/>
      <c r="H452" s="16"/>
      <c r="I452" s="16"/>
      <c r="J452" s="16"/>
      <c r="K452" s="16"/>
      <c r="L452" s="16"/>
      <c r="M452" s="41"/>
      <c r="N452" s="41"/>
      <c r="O452" s="41"/>
      <c r="P452" s="41"/>
      <c r="Q452" s="41"/>
      <c r="R452" s="41"/>
      <c r="S452" s="41"/>
      <c r="T452" s="59"/>
      <c r="U452" s="27"/>
      <c r="V452" s="73"/>
      <c r="W452" s="74"/>
      <c r="X452" s="83"/>
      <c r="Y452" s="53"/>
      <c r="Z452" s="82"/>
      <c r="AA452" s="82"/>
      <c r="AB452" s="61"/>
      <c r="AC452" s="61"/>
      <c r="AD452" s="61"/>
      <c r="AE452" s="34"/>
    </row>
    <row r="453" spans="1:31" ht="15.75" customHeight="1">
      <c r="A453" s="16"/>
      <c r="B453" s="41"/>
      <c r="C453" s="41"/>
      <c r="D453" s="41"/>
      <c r="E453" s="41"/>
      <c r="F453" s="16"/>
      <c r="G453" s="16"/>
      <c r="H453" s="16"/>
      <c r="I453" s="16"/>
      <c r="J453" s="16"/>
      <c r="K453" s="16"/>
      <c r="L453" s="16"/>
      <c r="M453" s="41"/>
      <c r="N453" s="41"/>
      <c r="O453" s="41"/>
      <c r="P453" s="41"/>
      <c r="Q453" s="41"/>
      <c r="R453" s="41"/>
      <c r="S453" s="41"/>
      <c r="T453" s="59"/>
      <c r="U453" s="27"/>
      <c r="V453" s="73"/>
      <c r="W453" s="74"/>
      <c r="X453" s="83"/>
      <c r="Y453" s="53"/>
      <c r="Z453" s="82"/>
      <c r="AA453" s="82"/>
      <c r="AB453" s="67"/>
      <c r="AC453" s="67"/>
      <c r="AD453" s="67"/>
      <c r="AE453" s="34"/>
    </row>
    <row r="454" spans="1:31" ht="15.75" customHeight="1">
      <c r="A454" s="16"/>
      <c r="B454" s="41"/>
      <c r="C454" s="41"/>
      <c r="D454" s="41"/>
      <c r="E454" s="41"/>
      <c r="F454" s="16"/>
      <c r="G454" s="16"/>
      <c r="H454" s="16"/>
      <c r="I454" s="16"/>
      <c r="J454" s="16"/>
      <c r="K454" s="16"/>
      <c r="L454" s="16"/>
      <c r="M454" s="41"/>
      <c r="N454" s="41"/>
      <c r="O454" s="41"/>
      <c r="P454" s="41"/>
      <c r="Q454" s="41"/>
      <c r="R454" s="41"/>
      <c r="S454" s="41"/>
      <c r="T454" s="59"/>
      <c r="U454" s="27"/>
      <c r="V454" s="73"/>
      <c r="W454" s="74"/>
      <c r="X454" s="83"/>
      <c r="Y454" s="53"/>
      <c r="Z454" s="82"/>
      <c r="AA454" s="82"/>
      <c r="AB454" s="61" t="str">
        <f>Acciones_aportes!C1077</f>
        <v>Acción sustantiva para el desarrollo humano sostenible</v>
      </c>
      <c r="AC454" s="62" t="str">
        <f>Acciones_aportes!B1078</f>
        <v>Académico</v>
      </c>
      <c r="AD454" s="24" t="str">
        <f ca="1">IFERROR(__xludf.DUMMYFUNCTION("FILTER(X$2:X$509,W$2:W$509=AB454,V$2:V$509=AC454)"),"2.2.2. Actualizar las áreas estratégicas institucionales que orienten las MAS para propiciar el desarrollo humano sostenible en las regiones, los territorios y las comunidades")</f>
        <v>2.2.2. Actualizar las áreas estratégicas institucionales que orienten las MAS para propiciar el desarrollo humano sostenible en las regiones, los territorios y las comunidades</v>
      </c>
      <c r="AE454" s="27"/>
    </row>
    <row r="455" spans="1:31" ht="15.75" customHeight="1">
      <c r="A455" s="16"/>
      <c r="B455" s="41"/>
      <c r="C455" s="41"/>
      <c r="D455" s="41"/>
      <c r="E455" s="41"/>
      <c r="F455" s="16"/>
      <c r="G455" s="16"/>
      <c r="H455" s="16"/>
      <c r="I455" s="16"/>
      <c r="J455" s="16"/>
      <c r="K455" s="16"/>
      <c r="L455" s="16"/>
      <c r="M455" s="41"/>
      <c r="N455" s="41"/>
      <c r="O455" s="41"/>
      <c r="P455" s="41"/>
      <c r="Q455" s="41"/>
      <c r="R455" s="41"/>
      <c r="S455" s="41"/>
      <c r="T455" s="75"/>
      <c r="U455" s="8"/>
      <c r="V455" s="77"/>
      <c r="W455" s="78"/>
      <c r="X455" s="84"/>
      <c r="Y455" s="79"/>
      <c r="Z455" s="82"/>
      <c r="AA455" s="82"/>
      <c r="AB455" s="61"/>
      <c r="AC455" s="61"/>
      <c r="AD455" s="61" t="str">
        <f ca="1">IFERROR(__xludf.DUMMYFUNCTION("""COMPUTED_VALUE"""),"2.2.3. Consolidar líneas de investigación, extensión y creación simbólica, cultural y artística con enfoque prospectivo y articuladas a las áreas estratégicas institucionales que orienten el desarrollo de las MAS")</f>
        <v>2.2.3. Consolidar líneas de investigación, extensión y creación simbólica, cultural y artística con enfoque prospectivo y articuladas a las áreas estratégicas institucionales que orienten el desarrollo de las MAS</v>
      </c>
      <c r="AE455" s="34"/>
    </row>
    <row r="456" spans="1:31" ht="15.75" customHeight="1">
      <c r="A456" s="16"/>
      <c r="B456" s="41"/>
      <c r="C456" s="41"/>
      <c r="D456" s="41"/>
      <c r="E456" s="41"/>
      <c r="F456" s="16"/>
      <c r="G456" s="16"/>
      <c r="H456" s="16"/>
      <c r="I456" s="16"/>
      <c r="J456" s="16"/>
      <c r="K456" s="16"/>
      <c r="L456" s="16"/>
      <c r="M456" s="41"/>
      <c r="N456" s="41"/>
      <c r="O456" s="41"/>
      <c r="P456" s="41"/>
      <c r="Q456" s="41"/>
      <c r="R456" s="41"/>
      <c r="S456" s="41"/>
      <c r="T456" s="59"/>
      <c r="U456" s="27"/>
      <c r="V456" s="73"/>
      <c r="W456" s="74"/>
      <c r="X456" s="83"/>
      <c r="Y456" s="53"/>
      <c r="Z456" s="82"/>
      <c r="AA456" s="82"/>
      <c r="AB456" s="24" t="str">
        <f ca="1">IFERROR(__xludf.DUMMYFUNCTION("UNIQUE(FILTER(V$2:V$509,W$2:W$509=AB454))"),"Administrativo ")</f>
        <v xml:space="preserve">Administrativo </v>
      </c>
      <c r="AC456" s="61"/>
      <c r="AD456" s="61" t="str">
        <f ca="1">IFERROR(__xludf.DUMMYFUNCTION("""COMPUTED_VALUE"""),"2.2.4. Desarrollar acciones orientadas a la transformación del modelo de gestión de los institutos de investigación que propicie el fortalecimiento de su acción sustantiva")</f>
        <v>2.2.4. Desarrollar acciones orientadas a la transformación del modelo de gestión de los institutos de investigación que propicie el fortalecimiento de su acción sustantiva</v>
      </c>
      <c r="AE456" s="34"/>
    </row>
    <row r="457" spans="1:31" ht="15.75" customHeight="1">
      <c r="A457" s="16"/>
      <c r="B457" s="41"/>
      <c r="C457" s="41"/>
      <c r="D457" s="41"/>
      <c r="E457" s="41"/>
      <c r="F457" s="16"/>
      <c r="G457" s="16"/>
      <c r="H457" s="16"/>
      <c r="I457" s="16"/>
      <c r="J457" s="16"/>
      <c r="K457" s="16"/>
      <c r="L457" s="16"/>
      <c r="M457" s="41"/>
      <c r="N457" s="41"/>
      <c r="O457" s="41"/>
      <c r="P457" s="41"/>
      <c r="Q457" s="41"/>
      <c r="R457" s="41"/>
      <c r="S457" s="41"/>
      <c r="T457" s="59"/>
      <c r="U457" s="27"/>
      <c r="V457" s="73"/>
      <c r="W457" s="74"/>
      <c r="X457" s="83"/>
      <c r="Y457" s="53"/>
      <c r="Z457" s="82"/>
      <c r="AA457" s="82"/>
      <c r="AB457" s="62" t="str">
        <f ca="1">IFERROR(__xludf.DUMMYFUNCTION("""COMPUTED_VALUE"""),"Académico")</f>
        <v>Académico</v>
      </c>
      <c r="AC457" s="61"/>
      <c r="AD457" s="61" t="str">
        <f ca="1">IFERROR(__xludf.DUMMYFUNCTION("""COMPUTED_VALUE"""),"2.2.5. Desarrollar mecanismos de articulación del quehacer de la acción sustantiva entre el pregrado y el grado con el posgrado")</f>
        <v>2.2.5. Desarrollar mecanismos de articulación del quehacer de la acción sustantiva entre el pregrado y el grado con el posgrado</v>
      </c>
      <c r="AE457" s="34"/>
    </row>
    <row r="458" spans="1:31" ht="15.75" customHeight="1">
      <c r="A458" s="16"/>
      <c r="B458" s="41"/>
      <c r="C458" s="41"/>
      <c r="D458" s="41"/>
      <c r="E458" s="41"/>
      <c r="F458" s="16"/>
      <c r="G458" s="16"/>
      <c r="H458" s="16"/>
      <c r="I458" s="16"/>
      <c r="J458" s="16"/>
      <c r="K458" s="16"/>
      <c r="L458" s="16"/>
      <c r="M458" s="41"/>
      <c r="N458" s="41"/>
      <c r="O458" s="41"/>
      <c r="P458" s="41"/>
      <c r="Q458" s="41"/>
      <c r="R458" s="41"/>
      <c r="S458" s="41"/>
      <c r="T458" s="59"/>
      <c r="U458" s="27"/>
      <c r="V458" s="73"/>
      <c r="W458" s="74"/>
      <c r="X458" s="83"/>
      <c r="Y458" s="53"/>
      <c r="Z458" s="82"/>
      <c r="AA458" s="82"/>
      <c r="AB458" s="61" t="str">
        <f ca="1">IFERROR(__xludf.DUMMYFUNCTION("""COMPUTED_VALUE"""),"Vida Universitaria")</f>
        <v>Vida Universitaria</v>
      </c>
      <c r="AC458" s="61"/>
      <c r="AD458" s="61" t="str">
        <f ca="1">IFERROR(__xludf.DUMMYFUNCTION("""COMPUTED_VALUE"""),"2.2.6. Impulsar MAS que propicien el abordaje de asuntos, desafíos y problemáticas de interés nacional, regional y global")</f>
        <v>2.2.6. Impulsar MAS que propicien el abordaje de asuntos, desafíos y problemáticas de interés nacional, regional y global</v>
      </c>
      <c r="AE458" s="34"/>
    </row>
    <row r="459" spans="1:31" ht="15.75" customHeight="1">
      <c r="A459" s="16"/>
      <c r="B459" s="41"/>
      <c r="C459" s="41"/>
      <c r="D459" s="41"/>
      <c r="E459" s="41"/>
      <c r="F459" s="16"/>
      <c r="G459" s="16"/>
      <c r="H459" s="16"/>
      <c r="I459" s="16"/>
      <c r="J459" s="16"/>
      <c r="K459" s="16"/>
      <c r="L459" s="16"/>
      <c r="M459" s="41"/>
      <c r="N459" s="41"/>
      <c r="O459" s="41"/>
      <c r="P459" s="41"/>
      <c r="Q459" s="41"/>
      <c r="R459" s="41"/>
      <c r="S459" s="41"/>
      <c r="T459" s="59"/>
      <c r="U459" s="27"/>
      <c r="V459" s="73"/>
      <c r="W459" s="74"/>
      <c r="X459" s="83"/>
      <c r="Y459" s="53"/>
      <c r="Z459" s="82"/>
      <c r="AA459" s="82"/>
      <c r="AB459" s="61"/>
      <c r="AC459" s="61"/>
      <c r="AD459" s="61" t="str">
        <f ca="1">IFERROR(__xludf.DUMMYFUNCTION("""COMPUTED_VALUE"""),"2.2.7. Profundizar el quehacer de la acción sustantiva mediante prácticas de ciencia abierta orientadas a la generación y difusión colaborativa y democrática del conocimiento")</f>
        <v>2.2.7. Profundizar el quehacer de la acción sustantiva mediante prácticas de ciencia abierta orientadas a la generación y difusión colaborativa y democrática del conocimiento</v>
      </c>
      <c r="AE459" s="34"/>
    </row>
    <row r="460" spans="1:31" ht="15.75" customHeight="1">
      <c r="A460" s="16"/>
      <c r="B460" s="41"/>
      <c r="C460" s="41"/>
      <c r="D460" s="41"/>
      <c r="E460" s="41"/>
      <c r="F460" s="16"/>
      <c r="G460" s="16"/>
      <c r="H460" s="16"/>
      <c r="I460" s="16"/>
      <c r="J460" s="16"/>
      <c r="K460" s="16"/>
      <c r="L460" s="16"/>
      <c r="M460" s="41"/>
      <c r="N460" s="41"/>
      <c r="O460" s="41"/>
      <c r="P460" s="41"/>
      <c r="Q460" s="41"/>
      <c r="R460" s="41"/>
      <c r="S460" s="41"/>
      <c r="T460" s="75"/>
      <c r="U460" s="8"/>
      <c r="V460" s="77"/>
      <c r="W460" s="78"/>
      <c r="X460" s="84"/>
      <c r="Y460" s="79"/>
      <c r="Z460" s="82"/>
      <c r="AA460" s="82"/>
      <c r="AB460" s="61"/>
      <c r="AC460" s="61"/>
      <c r="AD460" s="61" t="str">
        <f ca="1">IFERROR(__xludf.DUMMYFUNCTION("""COMPUTED_VALUE"""),"2.2.8. Promover estrategias de difusión de la producción intelectual en múltiples formatos editoriales orientados por la calidad, pertinencia e impacto social")</f>
        <v>2.2.8. Promover estrategias de difusión de la producción intelectual en múltiples formatos editoriales orientados por la calidad, pertinencia e impacto social</v>
      </c>
      <c r="AE460" s="34"/>
    </row>
    <row r="461" spans="1:31" ht="15.75" customHeight="1">
      <c r="A461" s="16"/>
      <c r="B461" s="41"/>
      <c r="C461" s="41"/>
      <c r="D461" s="41"/>
      <c r="E461" s="41"/>
      <c r="F461" s="16"/>
      <c r="G461" s="16"/>
      <c r="H461" s="16"/>
      <c r="I461" s="16"/>
      <c r="J461" s="16"/>
      <c r="K461" s="16"/>
      <c r="L461" s="16"/>
      <c r="M461" s="41"/>
      <c r="N461" s="41"/>
      <c r="O461" s="41"/>
      <c r="P461" s="41"/>
      <c r="Q461" s="41"/>
      <c r="R461" s="41"/>
      <c r="S461" s="41"/>
      <c r="T461" s="59"/>
      <c r="U461" s="27"/>
      <c r="V461" s="73"/>
      <c r="W461" s="74"/>
      <c r="X461" s="83"/>
      <c r="Y461" s="53"/>
      <c r="Z461" s="82"/>
      <c r="AA461" s="82"/>
      <c r="AB461" s="61"/>
      <c r="AC461" s="61"/>
      <c r="AD461" s="61" t="str">
        <f ca="1">IFERROR(__xludf.DUMMYFUNCTION("""COMPUTED_VALUE"""),"2.2.9. Implementar procedimientos para la evaluación de los resultados e impacto social de las MAS")</f>
        <v>2.2.9. Implementar procedimientos para la evaluación de los resultados e impacto social de las MAS</v>
      </c>
      <c r="AE461" s="34"/>
    </row>
    <row r="462" spans="1:31" ht="15.75" customHeight="1">
      <c r="A462" s="16"/>
      <c r="B462" s="41"/>
      <c r="C462" s="41"/>
      <c r="D462" s="41"/>
      <c r="E462" s="41"/>
      <c r="F462" s="16"/>
      <c r="G462" s="16"/>
      <c r="H462" s="16"/>
      <c r="I462" s="16"/>
      <c r="J462" s="16"/>
      <c r="K462" s="16"/>
      <c r="L462" s="16"/>
      <c r="M462" s="41"/>
      <c r="N462" s="41"/>
      <c r="O462" s="41"/>
      <c r="P462" s="41"/>
      <c r="Q462" s="41"/>
      <c r="R462" s="41"/>
      <c r="S462" s="41"/>
      <c r="T462" s="59"/>
      <c r="U462" s="27"/>
      <c r="V462" s="73"/>
      <c r="W462" s="74"/>
      <c r="X462" s="83"/>
      <c r="Y462" s="53"/>
      <c r="Z462" s="82"/>
      <c r="AA462" s="82"/>
      <c r="AB462" s="61"/>
      <c r="AC462" s="61"/>
      <c r="AD462" s="61" t="str">
        <f ca="1">IFERROR(__xludf.DUMMYFUNCTION("""COMPUTED_VALUE"""),"2.2.10. Promover estrategias de colaboración interuniversitarias facilitadoras de la articulación del trabajo académico en los ámbitos nacional, regional e internacional")</f>
        <v>2.2.10. Promover estrategias de colaboración interuniversitarias facilitadoras de la articulación del trabajo académico en los ámbitos nacional, regional e internacional</v>
      </c>
      <c r="AE462" s="34"/>
    </row>
    <row r="463" spans="1:31" ht="15.75" customHeight="1">
      <c r="A463" s="16"/>
      <c r="B463" s="41"/>
      <c r="C463" s="41"/>
      <c r="D463" s="41"/>
      <c r="E463" s="41"/>
      <c r="F463" s="16"/>
      <c r="G463" s="16"/>
      <c r="H463" s="16"/>
      <c r="I463" s="16"/>
      <c r="J463" s="16"/>
      <c r="K463" s="16"/>
      <c r="L463" s="16"/>
      <c r="M463" s="41"/>
      <c r="N463" s="41"/>
      <c r="O463" s="41"/>
      <c r="P463" s="41"/>
      <c r="Q463" s="41"/>
      <c r="R463" s="41"/>
      <c r="S463" s="41"/>
      <c r="T463" s="59"/>
      <c r="U463" s="27"/>
      <c r="V463" s="73"/>
      <c r="W463" s="74"/>
      <c r="X463" s="83"/>
      <c r="Y463" s="53"/>
      <c r="Z463" s="82"/>
      <c r="AA463" s="82"/>
      <c r="AB463" s="61"/>
      <c r="AC463" s="61"/>
      <c r="AD463" s="61" t="str">
        <f ca="1">IFERROR(__xludf.DUMMYFUNCTION("""COMPUTED_VALUE"""),"2.2.11. Incentivar la producción académica producto del quehacer sustantivo mediante acciones que promuevan el reconocimiento de los méritos e incentivos")</f>
        <v>2.2.11. Incentivar la producción académica producto del quehacer sustantivo mediante acciones que promuevan el reconocimiento de los méritos e incentivos</v>
      </c>
      <c r="AE463" s="34"/>
    </row>
    <row r="464" spans="1:31" ht="15.75" customHeight="1">
      <c r="A464" s="16"/>
      <c r="B464" s="41"/>
      <c r="C464" s="41"/>
      <c r="D464" s="41"/>
      <c r="E464" s="41"/>
      <c r="F464" s="16"/>
      <c r="G464" s="16"/>
      <c r="H464" s="16"/>
      <c r="I464" s="16"/>
      <c r="J464" s="16"/>
      <c r="K464" s="16"/>
      <c r="L464" s="16"/>
      <c r="M464" s="41"/>
      <c r="N464" s="41"/>
      <c r="O464" s="41"/>
      <c r="P464" s="41"/>
      <c r="Q464" s="41"/>
      <c r="R464" s="41"/>
      <c r="S464" s="41"/>
      <c r="T464" s="59"/>
      <c r="U464" s="27"/>
      <c r="V464" s="73"/>
      <c r="W464" s="74"/>
      <c r="X464" s="83"/>
      <c r="Y464" s="53"/>
      <c r="Z464" s="82"/>
      <c r="AA464" s="82"/>
      <c r="AB464" s="61"/>
      <c r="AC464" s="61"/>
      <c r="AD464" s="61"/>
      <c r="AE464" s="34"/>
    </row>
    <row r="465" spans="1:31" ht="15.75" customHeight="1">
      <c r="A465" s="16"/>
      <c r="B465" s="41"/>
      <c r="C465" s="41"/>
      <c r="D465" s="41"/>
      <c r="E465" s="41"/>
      <c r="F465" s="16"/>
      <c r="G465" s="16"/>
      <c r="H465" s="16"/>
      <c r="I465" s="16"/>
      <c r="J465" s="16"/>
      <c r="K465" s="16"/>
      <c r="L465" s="16"/>
      <c r="M465" s="41"/>
      <c r="N465" s="41"/>
      <c r="O465" s="41"/>
      <c r="P465" s="41"/>
      <c r="Q465" s="41"/>
      <c r="R465" s="41"/>
      <c r="S465" s="41"/>
      <c r="T465" s="75"/>
      <c r="U465" s="8"/>
      <c r="V465" s="77"/>
      <c r="W465" s="78"/>
      <c r="X465" s="79"/>
      <c r="Y465" s="79"/>
      <c r="Z465" s="82"/>
      <c r="AA465" s="82"/>
      <c r="AB465" s="61"/>
      <c r="AC465" s="61"/>
      <c r="AD465" s="61"/>
      <c r="AE465" s="34"/>
    </row>
    <row r="466" spans="1:31" ht="15.75" customHeight="1">
      <c r="A466" s="16"/>
      <c r="B466" s="41"/>
      <c r="C466" s="41"/>
      <c r="D466" s="41"/>
      <c r="E466" s="41"/>
      <c r="F466" s="16"/>
      <c r="G466" s="16"/>
      <c r="H466" s="16"/>
      <c r="I466" s="16"/>
      <c r="J466" s="16"/>
      <c r="K466" s="16"/>
      <c r="L466" s="16"/>
      <c r="M466" s="41"/>
      <c r="N466" s="41"/>
      <c r="O466" s="41"/>
      <c r="P466" s="41"/>
      <c r="Q466" s="41"/>
      <c r="R466" s="41"/>
      <c r="S466" s="41"/>
      <c r="T466" s="59"/>
      <c r="U466" s="59"/>
      <c r="V466" s="73"/>
      <c r="W466" s="74"/>
      <c r="X466" s="53"/>
      <c r="Y466" s="53"/>
      <c r="Z466" s="82"/>
      <c r="AA466" s="82"/>
      <c r="AB466" s="61"/>
      <c r="AC466" s="61"/>
      <c r="AD466" s="61"/>
      <c r="AE466" s="34"/>
    </row>
    <row r="467" spans="1:31" ht="15.75" customHeight="1">
      <c r="A467" s="16"/>
      <c r="B467" s="41"/>
      <c r="C467" s="41"/>
      <c r="D467" s="41"/>
      <c r="E467" s="41"/>
      <c r="F467" s="16"/>
      <c r="G467" s="16"/>
      <c r="H467" s="16"/>
      <c r="I467" s="16"/>
      <c r="J467" s="16"/>
      <c r="K467" s="16"/>
      <c r="L467" s="16"/>
      <c r="M467" s="41"/>
      <c r="N467" s="41"/>
      <c r="O467" s="41"/>
      <c r="P467" s="41"/>
      <c r="Q467" s="41"/>
      <c r="R467" s="41"/>
      <c r="S467" s="41"/>
      <c r="T467" s="59"/>
      <c r="U467" s="59"/>
      <c r="V467" s="73"/>
      <c r="W467" s="74"/>
      <c r="X467" s="53"/>
      <c r="Y467" s="53"/>
      <c r="Z467" s="82"/>
      <c r="AA467" s="82"/>
      <c r="AB467" s="61"/>
      <c r="AC467" s="61"/>
      <c r="AD467" s="61"/>
      <c r="AE467" s="34"/>
    </row>
    <row r="468" spans="1:31" ht="15.75" customHeight="1">
      <c r="A468" s="16"/>
      <c r="B468" s="41"/>
      <c r="C468" s="41"/>
      <c r="D468" s="41"/>
      <c r="E468" s="41"/>
      <c r="F468" s="16"/>
      <c r="G468" s="16"/>
      <c r="H468" s="16"/>
      <c r="I468" s="16"/>
      <c r="J468" s="16"/>
      <c r="K468" s="16"/>
      <c r="L468" s="16"/>
      <c r="M468" s="41"/>
      <c r="N468" s="41"/>
      <c r="O468" s="41"/>
      <c r="P468" s="41"/>
      <c r="Q468" s="41"/>
      <c r="R468" s="41"/>
      <c r="S468" s="41"/>
      <c r="T468" s="59"/>
      <c r="U468" s="59"/>
      <c r="V468" s="73"/>
      <c r="W468" s="74"/>
      <c r="X468" s="53"/>
      <c r="Y468" s="53"/>
      <c r="Z468" s="82"/>
      <c r="AA468" s="82"/>
      <c r="AB468" s="61"/>
      <c r="AC468" s="61"/>
      <c r="AD468" s="61"/>
      <c r="AE468" s="34"/>
    </row>
    <row r="469" spans="1:31" ht="15.75" customHeight="1">
      <c r="A469" s="16"/>
      <c r="B469" s="41"/>
      <c r="C469" s="41"/>
      <c r="D469" s="41"/>
      <c r="E469" s="41"/>
      <c r="F469" s="16"/>
      <c r="G469" s="16"/>
      <c r="H469" s="16"/>
      <c r="I469" s="16"/>
      <c r="J469" s="16"/>
      <c r="K469" s="16"/>
      <c r="L469" s="16"/>
      <c r="M469" s="41"/>
      <c r="N469" s="41"/>
      <c r="O469" s="41"/>
      <c r="P469" s="41"/>
      <c r="Q469" s="41"/>
      <c r="R469" s="41"/>
      <c r="S469" s="41"/>
      <c r="T469" s="59"/>
      <c r="U469" s="59"/>
      <c r="V469" s="73"/>
      <c r="W469" s="74"/>
      <c r="X469" s="53"/>
      <c r="Y469" s="53"/>
      <c r="Z469" s="82"/>
      <c r="AA469" s="82"/>
      <c r="AB469" s="61"/>
      <c r="AC469" s="61"/>
      <c r="AD469" s="61"/>
      <c r="AE469" s="34"/>
    </row>
    <row r="470" spans="1:31" ht="15.75" customHeight="1">
      <c r="A470" s="16"/>
      <c r="B470" s="41"/>
      <c r="C470" s="41"/>
      <c r="D470" s="41"/>
      <c r="E470" s="41"/>
      <c r="F470" s="16"/>
      <c r="G470" s="16"/>
      <c r="H470" s="16"/>
      <c r="I470" s="16"/>
      <c r="J470" s="16"/>
      <c r="K470" s="16"/>
      <c r="L470" s="16"/>
      <c r="M470" s="41"/>
      <c r="N470" s="41"/>
      <c r="O470" s="41"/>
      <c r="P470" s="41"/>
      <c r="Q470" s="41"/>
      <c r="R470" s="41"/>
      <c r="S470" s="41"/>
      <c r="T470" s="75"/>
      <c r="U470" s="77"/>
      <c r="V470" s="75"/>
      <c r="W470" s="78"/>
      <c r="X470" s="79"/>
      <c r="Y470" s="79"/>
      <c r="Z470" s="82"/>
      <c r="AA470" s="82"/>
      <c r="AB470" s="61"/>
      <c r="AC470" s="61"/>
      <c r="AD470" s="61"/>
      <c r="AE470" s="34"/>
    </row>
    <row r="471" spans="1:31" ht="15.75" customHeight="1">
      <c r="A471" s="16"/>
      <c r="B471" s="41"/>
      <c r="C471" s="41"/>
      <c r="D471" s="41"/>
      <c r="E471" s="41"/>
      <c r="F471" s="16"/>
      <c r="G471" s="16"/>
      <c r="H471" s="16"/>
      <c r="I471" s="16"/>
      <c r="J471" s="16"/>
      <c r="K471" s="16"/>
      <c r="L471" s="16"/>
      <c r="M471" s="41"/>
      <c r="N471" s="41"/>
      <c r="O471" s="41"/>
      <c r="P471" s="41"/>
      <c r="Q471" s="41"/>
      <c r="R471" s="41"/>
      <c r="S471" s="41"/>
      <c r="T471" s="59"/>
      <c r="U471" s="59"/>
      <c r="V471" s="73"/>
      <c r="W471" s="74"/>
      <c r="X471" s="53"/>
      <c r="Y471" s="53"/>
      <c r="Z471" s="82"/>
      <c r="AA471" s="82"/>
      <c r="AB471" s="67"/>
      <c r="AC471" s="67"/>
      <c r="AD471" s="67"/>
      <c r="AE471" s="34"/>
    </row>
    <row r="472" spans="1:31" ht="15.75" customHeight="1">
      <c r="A472" s="16"/>
      <c r="B472" s="41"/>
      <c r="C472" s="41"/>
      <c r="D472" s="41"/>
      <c r="E472" s="41"/>
      <c r="F472" s="16"/>
      <c r="G472" s="16"/>
      <c r="H472" s="16"/>
      <c r="I472" s="16"/>
      <c r="J472" s="16"/>
      <c r="K472" s="16"/>
      <c r="L472" s="16"/>
      <c r="M472" s="41"/>
      <c r="N472" s="41"/>
      <c r="O472" s="41"/>
      <c r="P472" s="41"/>
      <c r="Q472" s="41"/>
      <c r="R472" s="41"/>
      <c r="S472" s="41"/>
      <c r="T472" s="59"/>
      <c r="U472" s="59"/>
      <c r="V472" s="73"/>
      <c r="W472" s="74"/>
      <c r="X472" s="53"/>
      <c r="Y472" s="53"/>
      <c r="Z472" s="82"/>
      <c r="AA472" s="82"/>
      <c r="AB472" s="61" t="str">
        <f>Acciones_aportes!C1120</f>
        <v>Acción sustantiva para el desarrollo humano sostenible</v>
      </c>
      <c r="AC472" s="62" t="str">
        <f>Acciones_aportes!B1121</f>
        <v>Académico</v>
      </c>
      <c r="AD472" s="24" t="str">
        <f ca="1">IFERROR(__xludf.DUMMYFUNCTION("FILTER(X$2:X$509,W$2:W$509=AB472,V$2:V$509=AC472)"),"2.2.2. Actualizar las áreas estratégicas institucionales que orienten las MAS para propiciar el desarrollo humano sostenible en las regiones, los territorios y las comunidades")</f>
        <v>2.2.2. Actualizar las áreas estratégicas institucionales que orienten las MAS para propiciar el desarrollo humano sostenible en las regiones, los territorios y las comunidades</v>
      </c>
      <c r="AE472" s="27"/>
    </row>
    <row r="473" spans="1:31" ht="15.75" customHeight="1">
      <c r="A473" s="16"/>
      <c r="B473" s="41"/>
      <c r="C473" s="41"/>
      <c r="D473" s="41"/>
      <c r="E473" s="41"/>
      <c r="F473" s="16"/>
      <c r="G473" s="16"/>
      <c r="H473" s="16"/>
      <c r="I473" s="16"/>
      <c r="J473" s="16"/>
      <c r="K473" s="16"/>
      <c r="L473" s="16"/>
      <c r="M473" s="41"/>
      <c r="N473" s="41"/>
      <c r="O473" s="41"/>
      <c r="P473" s="41"/>
      <c r="Q473" s="41"/>
      <c r="R473" s="41"/>
      <c r="S473" s="41"/>
      <c r="T473" s="59"/>
      <c r="U473" s="59"/>
      <c r="V473" s="73"/>
      <c r="W473" s="74"/>
      <c r="X473" s="53"/>
      <c r="Y473" s="53"/>
      <c r="Z473" s="82"/>
      <c r="AA473" s="82"/>
      <c r="AB473" s="61"/>
      <c r="AC473" s="61"/>
      <c r="AD473" s="61" t="str">
        <f ca="1">IFERROR(__xludf.DUMMYFUNCTION("""COMPUTED_VALUE"""),"2.2.3. Consolidar líneas de investigación, extensión y creación simbólica, cultural y artística con enfoque prospectivo y articuladas a las áreas estratégicas institucionales que orienten el desarrollo de las MAS")</f>
        <v>2.2.3. Consolidar líneas de investigación, extensión y creación simbólica, cultural y artística con enfoque prospectivo y articuladas a las áreas estratégicas institucionales que orienten el desarrollo de las MAS</v>
      </c>
      <c r="AE473" s="34"/>
    </row>
    <row r="474" spans="1:31" ht="15.75" customHeight="1">
      <c r="A474" s="16"/>
      <c r="B474" s="41"/>
      <c r="C474" s="41"/>
      <c r="D474" s="41"/>
      <c r="E474" s="41"/>
      <c r="F474" s="16"/>
      <c r="G474" s="16"/>
      <c r="H474" s="16"/>
      <c r="I474" s="16"/>
      <c r="J474" s="16"/>
      <c r="K474" s="16"/>
      <c r="L474" s="16"/>
      <c r="M474" s="41"/>
      <c r="N474" s="41"/>
      <c r="O474" s="41"/>
      <c r="P474" s="41"/>
      <c r="Q474" s="41"/>
      <c r="R474" s="41"/>
      <c r="S474" s="41"/>
      <c r="T474" s="59"/>
      <c r="U474" s="59"/>
      <c r="V474" s="73"/>
      <c r="W474" s="74"/>
      <c r="X474" s="53"/>
      <c r="Y474" s="53"/>
      <c r="Z474" s="82"/>
      <c r="AA474" s="82"/>
      <c r="AB474" s="24" t="str">
        <f ca="1">IFERROR(__xludf.DUMMYFUNCTION("UNIQUE(FILTER(V$2:V$509,W$2:W$509=AB472))"),"Administrativo ")</f>
        <v xml:space="preserve">Administrativo </v>
      </c>
      <c r="AC474" s="61"/>
      <c r="AD474" s="61" t="str">
        <f ca="1">IFERROR(__xludf.DUMMYFUNCTION("""COMPUTED_VALUE"""),"2.2.4. Desarrollar acciones orientadas a la transformación del modelo de gestión de los institutos de investigación que propicie el fortalecimiento de su acción sustantiva")</f>
        <v>2.2.4. Desarrollar acciones orientadas a la transformación del modelo de gestión de los institutos de investigación que propicie el fortalecimiento de su acción sustantiva</v>
      </c>
      <c r="AE474" s="34"/>
    </row>
    <row r="475" spans="1:31" ht="15.75" customHeight="1">
      <c r="A475" s="16"/>
      <c r="B475" s="41"/>
      <c r="C475" s="41"/>
      <c r="D475" s="41"/>
      <c r="E475" s="41"/>
      <c r="F475" s="16"/>
      <c r="G475" s="16"/>
      <c r="H475" s="16"/>
      <c r="I475" s="16"/>
      <c r="J475" s="16"/>
      <c r="K475" s="16"/>
      <c r="L475" s="16"/>
      <c r="M475" s="41"/>
      <c r="N475" s="41"/>
      <c r="O475" s="41"/>
      <c r="P475" s="41"/>
      <c r="Q475" s="41"/>
      <c r="R475" s="41"/>
      <c r="S475" s="41"/>
      <c r="T475" s="75"/>
      <c r="U475" s="77"/>
      <c r="V475" s="75"/>
      <c r="W475" s="78"/>
      <c r="X475" s="79"/>
      <c r="Y475" s="79"/>
      <c r="Z475" s="82"/>
      <c r="AA475" s="82"/>
      <c r="AB475" s="62" t="str">
        <f ca="1">IFERROR(__xludf.DUMMYFUNCTION("""COMPUTED_VALUE"""),"Académico")</f>
        <v>Académico</v>
      </c>
      <c r="AC475" s="61"/>
      <c r="AD475" s="61" t="str">
        <f ca="1">IFERROR(__xludf.DUMMYFUNCTION("""COMPUTED_VALUE"""),"2.2.5. Desarrollar mecanismos de articulación del quehacer de la acción sustantiva entre el pregrado y el grado con el posgrado")</f>
        <v>2.2.5. Desarrollar mecanismos de articulación del quehacer de la acción sustantiva entre el pregrado y el grado con el posgrado</v>
      </c>
      <c r="AE475" s="34"/>
    </row>
    <row r="476" spans="1:31" ht="15.75" customHeight="1">
      <c r="A476" s="16"/>
      <c r="B476" s="41"/>
      <c r="C476" s="41"/>
      <c r="D476" s="41"/>
      <c r="E476" s="41"/>
      <c r="F476" s="16"/>
      <c r="G476" s="16"/>
      <c r="H476" s="16"/>
      <c r="I476" s="16"/>
      <c r="J476" s="16"/>
      <c r="K476" s="16"/>
      <c r="L476" s="16"/>
      <c r="M476" s="41"/>
      <c r="N476" s="41"/>
      <c r="O476" s="41"/>
      <c r="P476" s="41"/>
      <c r="Q476" s="41"/>
      <c r="R476" s="41"/>
      <c r="S476" s="41"/>
      <c r="T476" s="59"/>
      <c r="U476" s="59"/>
      <c r="V476" s="73"/>
      <c r="W476" s="74"/>
      <c r="X476" s="53"/>
      <c r="Y476" s="53"/>
      <c r="Z476" s="82"/>
      <c r="AA476" s="82"/>
      <c r="AB476" s="61" t="str">
        <f ca="1">IFERROR(__xludf.DUMMYFUNCTION("""COMPUTED_VALUE"""),"Vida Universitaria")</f>
        <v>Vida Universitaria</v>
      </c>
      <c r="AC476" s="61"/>
      <c r="AD476" s="61" t="str">
        <f ca="1">IFERROR(__xludf.DUMMYFUNCTION("""COMPUTED_VALUE"""),"2.2.6. Impulsar MAS que propicien el abordaje de asuntos, desafíos y problemáticas de interés nacional, regional y global")</f>
        <v>2.2.6. Impulsar MAS que propicien el abordaje de asuntos, desafíos y problemáticas de interés nacional, regional y global</v>
      </c>
      <c r="AE476" s="34"/>
    </row>
    <row r="477" spans="1:31" ht="15.75" customHeight="1">
      <c r="A477" s="16"/>
      <c r="B477" s="41"/>
      <c r="C477" s="41"/>
      <c r="D477" s="41"/>
      <c r="E477" s="41"/>
      <c r="F477" s="16"/>
      <c r="G477" s="16"/>
      <c r="H477" s="16"/>
      <c r="I477" s="16"/>
      <c r="J477" s="16"/>
      <c r="K477" s="16"/>
      <c r="L477" s="16"/>
      <c r="M477" s="41"/>
      <c r="N477" s="41"/>
      <c r="O477" s="41"/>
      <c r="P477" s="41"/>
      <c r="Q477" s="41"/>
      <c r="R477" s="41"/>
      <c r="S477" s="41"/>
      <c r="T477" s="59"/>
      <c r="U477" s="59"/>
      <c r="V477" s="73"/>
      <c r="W477" s="74"/>
      <c r="X477" s="53"/>
      <c r="Y477" s="53"/>
      <c r="Z477" s="82"/>
      <c r="AA477" s="82"/>
      <c r="AB477" s="61"/>
      <c r="AC477" s="61"/>
      <c r="AD477" s="61" t="str">
        <f ca="1">IFERROR(__xludf.DUMMYFUNCTION("""COMPUTED_VALUE"""),"2.2.7. Profundizar el quehacer de la acción sustantiva mediante prácticas de ciencia abierta orientadas a la generación y difusión colaborativa y democrática del conocimiento")</f>
        <v>2.2.7. Profundizar el quehacer de la acción sustantiva mediante prácticas de ciencia abierta orientadas a la generación y difusión colaborativa y democrática del conocimiento</v>
      </c>
      <c r="AE477" s="34"/>
    </row>
    <row r="478" spans="1:31" ht="15.75" customHeight="1">
      <c r="A478" s="16"/>
      <c r="B478" s="41"/>
      <c r="C478" s="41"/>
      <c r="D478" s="41"/>
      <c r="E478" s="41"/>
      <c r="F478" s="16"/>
      <c r="G478" s="16"/>
      <c r="H478" s="16"/>
      <c r="I478" s="16"/>
      <c r="J478" s="16"/>
      <c r="K478" s="16"/>
      <c r="L478" s="16"/>
      <c r="M478" s="41"/>
      <c r="N478" s="41"/>
      <c r="O478" s="41"/>
      <c r="P478" s="41"/>
      <c r="Q478" s="41"/>
      <c r="R478" s="41"/>
      <c r="S478" s="41"/>
      <c r="T478" s="59"/>
      <c r="U478" s="59"/>
      <c r="V478" s="73"/>
      <c r="W478" s="74"/>
      <c r="X478" s="53"/>
      <c r="Y478" s="53"/>
      <c r="Z478" s="82"/>
      <c r="AA478" s="82"/>
      <c r="AB478" s="61"/>
      <c r="AC478" s="61"/>
      <c r="AD478" s="61" t="str">
        <f ca="1">IFERROR(__xludf.DUMMYFUNCTION("""COMPUTED_VALUE"""),"2.2.8. Promover estrategias de difusión de la producción intelectual en múltiples formatos editoriales orientados por la calidad, pertinencia e impacto social")</f>
        <v>2.2.8. Promover estrategias de difusión de la producción intelectual en múltiples formatos editoriales orientados por la calidad, pertinencia e impacto social</v>
      </c>
      <c r="AE478" s="34"/>
    </row>
    <row r="479" spans="1:31" ht="15.75" customHeight="1">
      <c r="A479" s="16"/>
      <c r="B479" s="41"/>
      <c r="C479" s="41"/>
      <c r="D479" s="41"/>
      <c r="E479" s="41"/>
      <c r="F479" s="16"/>
      <c r="G479" s="16"/>
      <c r="H479" s="16"/>
      <c r="I479" s="16"/>
      <c r="J479" s="16"/>
      <c r="K479" s="16"/>
      <c r="L479" s="16"/>
      <c r="M479" s="41"/>
      <c r="N479" s="41"/>
      <c r="O479" s="41"/>
      <c r="P479" s="41"/>
      <c r="Q479" s="41"/>
      <c r="R479" s="41"/>
      <c r="S479" s="41"/>
      <c r="T479" s="59"/>
      <c r="U479" s="59"/>
      <c r="V479" s="73"/>
      <c r="W479" s="74"/>
      <c r="X479" s="53"/>
      <c r="Y479" s="53"/>
      <c r="Z479" s="82"/>
      <c r="AA479" s="82"/>
      <c r="AB479" s="61"/>
      <c r="AC479" s="61"/>
      <c r="AD479" s="61" t="str">
        <f ca="1">IFERROR(__xludf.DUMMYFUNCTION("""COMPUTED_VALUE"""),"2.2.9. Implementar procedimientos para la evaluación de los resultados e impacto social de las MAS")</f>
        <v>2.2.9. Implementar procedimientos para la evaluación de los resultados e impacto social de las MAS</v>
      </c>
      <c r="AE479" s="34"/>
    </row>
    <row r="480" spans="1:31" ht="15.75" customHeight="1">
      <c r="A480" s="16"/>
      <c r="B480" s="41"/>
      <c r="C480" s="41"/>
      <c r="D480" s="41"/>
      <c r="E480" s="41"/>
      <c r="F480" s="16"/>
      <c r="G480" s="16"/>
      <c r="H480" s="16"/>
      <c r="I480" s="16"/>
      <c r="J480" s="16"/>
      <c r="K480" s="16"/>
      <c r="L480" s="16"/>
      <c r="M480" s="41"/>
      <c r="N480" s="41"/>
      <c r="O480" s="41"/>
      <c r="P480" s="41"/>
      <c r="Q480" s="41"/>
      <c r="R480" s="41"/>
      <c r="S480" s="41"/>
      <c r="T480" s="75"/>
      <c r="U480" s="77"/>
      <c r="V480" s="75"/>
      <c r="W480" s="78"/>
      <c r="X480" s="79"/>
      <c r="Y480" s="79"/>
      <c r="Z480" s="82"/>
      <c r="AA480" s="82"/>
      <c r="AB480" s="61"/>
      <c r="AC480" s="61"/>
      <c r="AD480" s="61" t="str">
        <f ca="1">IFERROR(__xludf.DUMMYFUNCTION("""COMPUTED_VALUE"""),"2.2.10. Promover estrategias de colaboración interuniversitarias facilitadoras de la articulación del trabajo académico en los ámbitos nacional, regional e internacional")</f>
        <v>2.2.10. Promover estrategias de colaboración interuniversitarias facilitadoras de la articulación del trabajo académico en los ámbitos nacional, regional e internacional</v>
      </c>
      <c r="AE480" s="34"/>
    </row>
    <row r="481" spans="1:31" ht="15.75" customHeight="1">
      <c r="A481" s="16"/>
      <c r="B481" s="41"/>
      <c r="C481" s="41"/>
      <c r="D481" s="41"/>
      <c r="E481" s="41"/>
      <c r="F481" s="16"/>
      <c r="G481" s="16"/>
      <c r="H481" s="16"/>
      <c r="I481" s="16"/>
      <c r="J481" s="16"/>
      <c r="K481" s="16"/>
      <c r="L481" s="16"/>
      <c r="M481" s="41"/>
      <c r="N481" s="41"/>
      <c r="O481" s="41"/>
      <c r="P481" s="41"/>
      <c r="Q481" s="41"/>
      <c r="R481" s="41"/>
      <c r="S481" s="41"/>
      <c r="T481" s="59"/>
      <c r="U481" s="59"/>
      <c r="V481" s="73"/>
      <c r="W481" s="74"/>
      <c r="X481" s="53"/>
      <c r="Y481" s="53"/>
      <c r="Z481" s="82"/>
      <c r="AA481" s="82"/>
      <c r="AB481" s="61"/>
      <c r="AC481" s="61"/>
      <c r="AD481" s="61" t="str">
        <f ca="1">IFERROR(__xludf.DUMMYFUNCTION("""COMPUTED_VALUE"""),"2.2.11. Incentivar la producción académica producto del quehacer sustantivo mediante acciones que promuevan el reconocimiento de los méritos e incentivos")</f>
        <v>2.2.11. Incentivar la producción académica producto del quehacer sustantivo mediante acciones que promuevan el reconocimiento de los méritos e incentivos</v>
      </c>
      <c r="AE481" s="34"/>
    </row>
    <row r="482" spans="1:31" ht="15.75" customHeight="1">
      <c r="A482" s="16"/>
      <c r="B482" s="41"/>
      <c r="C482" s="41"/>
      <c r="D482" s="41"/>
      <c r="E482" s="41"/>
      <c r="F482" s="16"/>
      <c r="G482" s="16"/>
      <c r="H482" s="16"/>
      <c r="I482" s="16"/>
      <c r="J482" s="16"/>
      <c r="K482" s="16"/>
      <c r="L482" s="16"/>
      <c r="M482" s="41"/>
      <c r="N482" s="41"/>
      <c r="O482" s="41"/>
      <c r="P482" s="41"/>
      <c r="Q482" s="41"/>
      <c r="R482" s="41"/>
      <c r="S482" s="41"/>
      <c r="T482" s="59"/>
      <c r="U482" s="59"/>
      <c r="V482" s="73"/>
      <c r="W482" s="74"/>
      <c r="X482" s="53"/>
      <c r="Y482" s="53"/>
      <c r="Z482" s="82"/>
      <c r="AA482" s="82"/>
      <c r="AB482" s="61"/>
      <c r="AC482" s="61"/>
      <c r="AD482" s="61"/>
      <c r="AE482" s="34"/>
    </row>
    <row r="483" spans="1:31" ht="15.75" customHeight="1">
      <c r="A483" s="16"/>
      <c r="B483" s="41"/>
      <c r="C483" s="41"/>
      <c r="D483" s="41"/>
      <c r="E483" s="41"/>
      <c r="F483" s="16"/>
      <c r="G483" s="16"/>
      <c r="H483" s="16"/>
      <c r="I483" s="16"/>
      <c r="J483" s="16"/>
      <c r="K483" s="16"/>
      <c r="L483" s="16"/>
      <c r="M483" s="41"/>
      <c r="N483" s="41"/>
      <c r="O483" s="41"/>
      <c r="P483" s="41"/>
      <c r="Q483" s="41"/>
      <c r="R483" s="41"/>
      <c r="S483" s="41"/>
      <c r="T483" s="59"/>
      <c r="U483" s="59"/>
      <c r="V483" s="73"/>
      <c r="W483" s="74"/>
      <c r="X483" s="53"/>
      <c r="Y483" s="53"/>
      <c r="Z483" s="82"/>
      <c r="AA483" s="82"/>
      <c r="AB483" s="61"/>
      <c r="AC483" s="61"/>
      <c r="AD483" s="61"/>
      <c r="AE483" s="34"/>
    </row>
    <row r="484" spans="1:31" ht="15.75" customHeight="1">
      <c r="A484" s="16"/>
      <c r="B484" s="41"/>
      <c r="C484" s="41"/>
      <c r="D484" s="41"/>
      <c r="E484" s="41"/>
      <c r="F484" s="16"/>
      <c r="G484" s="16"/>
      <c r="H484" s="16"/>
      <c r="I484" s="16"/>
      <c r="J484" s="16"/>
      <c r="K484" s="16"/>
      <c r="L484" s="16"/>
      <c r="M484" s="41"/>
      <c r="N484" s="41"/>
      <c r="O484" s="41"/>
      <c r="P484" s="41"/>
      <c r="Q484" s="41"/>
      <c r="R484" s="41"/>
      <c r="S484" s="41"/>
      <c r="T484" s="59"/>
      <c r="U484" s="59"/>
      <c r="V484" s="73"/>
      <c r="W484" s="74"/>
      <c r="X484" s="53"/>
      <c r="Y484" s="53"/>
      <c r="Z484" s="82"/>
      <c r="AA484" s="82"/>
      <c r="AB484" s="61"/>
      <c r="AC484" s="61"/>
      <c r="AD484" s="61"/>
      <c r="AE484" s="34"/>
    </row>
    <row r="485" spans="1:31" ht="15.75" customHeight="1">
      <c r="A485" s="16"/>
      <c r="B485" s="41"/>
      <c r="C485" s="41"/>
      <c r="D485" s="41"/>
      <c r="E485" s="41"/>
      <c r="F485" s="16"/>
      <c r="G485" s="16"/>
      <c r="H485" s="16"/>
      <c r="I485" s="16"/>
      <c r="J485" s="16"/>
      <c r="K485" s="16"/>
      <c r="L485" s="16"/>
      <c r="M485" s="41"/>
      <c r="N485" s="41"/>
      <c r="O485" s="41"/>
      <c r="P485" s="41"/>
      <c r="Q485" s="41"/>
      <c r="R485" s="41"/>
      <c r="S485" s="41"/>
      <c r="T485" s="75"/>
      <c r="U485" s="77"/>
      <c r="V485" s="75"/>
      <c r="W485" s="78"/>
      <c r="X485" s="79"/>
      <c r="Y485" s="79"/>
      <c r="Z485" s="82"/>
      <c r="AA485" s="82"/>
      <c r="AB485" s="61"/>
      <c r="AC485" s="61"/>
      <c r="AD485" s="61"/>
      <c r="AE485" s="34"/>
    </row>
    <row r="486" spans="1:31" ht="15.75" customHeight="1">
      <c r="A486" s="16"/>
      <c r="B486" s="41"/>
      <c r="C486" s="41"/>
      <c r="D486" s="41"/>
      <c r="E486" s="41"/>
      <c r="F486" s="16"/>
      <c r="G486" s="16"/>
      <c r="H486" s="16"/>
      <c r="I486" s="16"/>
      <c r="J486" s="16"/>
      <c r="K486" s="16"/>
      <c r="L486" s="16"/>
      <c r="M486" s="41"/>
      <c r="N486" s="41"/>
      <c r="O486" s="41"/>
      <c r="P486" s="41"/>
      <c r="Q486" s="41"/>
      <c r="R486" s="41"/>
      <c r="S486" s="41"/>
      <c r="T486" s="59"/>
      <c r="U486" s="59"/>
      <c r="V486" s="73"/>
      <c r="W486" s="74"/>
      <c r="X486" s="53"/>
      <c r="Y486" s="53"/>
      <c r="Z486" s="82"/>
      <c r="AA486" s="82"/>
      <c r="AB486" s="61"/>
      <c r="AC486" s="61"/>
      <c r="AD486" s="61"/>
      <c r="AE486" s="34"/>
    </row>
    <row r="487" spans="1:31" ht="15.75" customHeight="1">
      <c r="A487" s="16"/>
      <c r="B487" s="41"/>
      <c r="C487" s="41"/>
      <c r="D487" s="41"/>
      <c r="E487" s="41"/>
      <c r="F487" s="16"/>
      <c r="G487" s="16"/>
      <c r="H487" s="16"/>
      <c r="I487" s="16"/>
      <c r="J487" s="16"/>
      <c r="K487" s="16"/>
      <c r="L487" s="16"/>
      <c r="M487" s="41"/>
      <c r="N487" s="41"/>
      <c r="O487" s="41"/>
      <c r="P487" s="41"/>
      <c r="Q487" s="41"/>
      <c r="R487" s="41"/>
      <c r="S487" s="41"/>
      <c r="T487" s="59"/>
      <c r="U487" s="59"/>
      <c r="V487" s="73"/>
      <c r="W487" s="74"/>
      <c r="X487" s="53"/>
      <c r="Y487" s="53"/>
      <c r="Z487" s="82"/>
      <c r="AA487" s="82"/>
      <c r="AB487" s="61"/>
      <c r="AC487" s="61"/>
      <c r="AD487" s="61"/>
      <c r="AE487" s="34"/>
    </row>
    <row r="488" spans="1:31" ht="15.75" customHeight="1">
      <c r="A488" s="16"/>
      <c r="B488" s="41"/>
      <c r="C488" s="41"/>
      <c r="D488" s="41"/>
      <c r="E488" s="41"/>
      <c r="F488" s="16"/>
      <c r="G488" s="16"/>
      <c r="H488" s="16"/>
      <c r="I488" s="16"/>
      <c r="J488" s="16"/>
      <c r="K488" s="16"/>
      <c r="L488" s="16"/>
      <c r="M488" s="41"/>
      <c r="N488" s="41"/>
      <c r="O488" s="41"/>
      <c r="P488" s="41"/>
      <c r="Q488" s="41"/>
      <c r="R488" s="41"/>
      <c r="S488" s="41"/>
      <c r="T488" s="59"/>
      <c r="U488" s="59"/>
      <c r="V488" s="73"/>
      <c r="W488" s="74"/>
      <c r="X488" s="53"/>
      <c r="Y488" s="53"/>
      <c r="Z488" s="82"/>
      <c r="AA488" s="82"/>
      <c r="AB488" s="61"/>
      <c r="AC488" s="61"/>
      <c r="AD488" s="61"/>
      <c r="AE488" s="34"/>
    </row>
    <row r="489" spans="1:31" ht="15.75" customHeight="1">
      <c r="A489" s="16"/>
      <c r="B489" s="41"/>
      <c r="C489" s="41"/>
      <c r="D489" s="41"/>
      <c r="E489" s="41"/>
      <c r="F489" s="16"/>
      <c r="G489" s="16"/>
      <c r="H489" s="16"/>
      <c r="I489" s="16"/>
      <c r="J489" s="16"/>
      <c r="K489" s="16"/>
      <c r="L489" s="16"/>
      <c r="M489" s="41"/>
      <c r="N489" s="41"/>
      <c r="O489" s="41"/>
      <c r="P489" s="41"/>
      <c r="Q489" s="41"/>
      <c r="R489" s="41"/>
      <c r="S489" s="41"/>
      <c r="T489" s="59"/>
      <c r="U489" s="59"/>
      <c r="V489" s="73"/>
      <c r="W489" s="74"/>
      <c r="X489" s="53"/>
      <c r="Y489" s="53"/>
      <c r="Z489" s="82"/>
      <c r="AA489" s="82"/>
      <c r="AB489" s="67"/>
      <c r="AC489" s="67"/>
      <c r="AD489" s="67"/>
      <c r="AE489" s="34"/>
    </row>
    <row r="490" spans="1:31" ht="15.75" customHeight="1">
      <c r="A490" s="16"/>
      <c r="B490" s="41"/>
      <c r="C490" s="41"/>
      <c r="D490" s="41"/>
      <c r="E490" s="41"/>
      <c r="F490" s="16"/>
      <c r="G490" s="16"/>
      <c r="H490" s="16"/>
      <c r="I490" s="16"/>
      <c r="J490" s="16"/>
      <c r="K490" s="16"/>
      <c r="L490" s="16"/>
      <c r="M490" s="41"/>
      <c r="N490" s="41"/>
      <c r="O490" s="41"/>
      <c r="P490" s="41"/>
      <c r="Q490" s="41"/>
      <c r="R490" s="41"/>
      <c r="S490" s="41"/>
      <c r="T490" s="75"/>
      <c r="U490" s="77"/>
      <c r="V490" s="75"/>
      <c r="W490" s="78"/>
      <c r="X490" s="79"/>
      <c r="Y490" s="79"/>
      <c r="Z490" s="82"/>
      <c r="AA490" s="82"/>
      <c r="AB490" s="61" t="str">
        <f>Acciones_aportes!C1163</f>
        <v>Acción sustantiva para el desarrollo humano sostenible</v>
      </c>
      <c r="AC490" s="62" t="str">
        <f>Acciones_aportes!B1164</f>
        <v>Académico</v>
      </c>
      <c r="AD490" s="24" t="str">
        <f ca="1">IFERROR(__xludf.DUMMYFUNCTION("FILTER(X$2:X$509,W$2:W$509=AB490,V$2:V$509=AC490)"),"2.2.2. Actualizar las áreas estratégicas institucionales que orienten las MAS para propiciar el desarrollo humano sostenible en las regiones, los territorios y las comunidades")</f>
        <v>2.2.2. Actualizar las áreas estratégicas institucionales que orienten las MAS para propiciar el desarrollo humano sostenible en las regiones, los territorios y las comunidades</v>
      </c>
      <c r="AE490" s="27"/>
    </row>
    <row r="491" spans="1:31" ht="15.75" customHeight="1">
      <c r="A491" s="16"/>
      <c r="B491" s="41"/>
      <c r="C491" s="41"/>
      <c r="D491" s="41"/>
      <c r="E491" s="41"/>
      <c r="F491" s="16"/>
      <c r="G491" s="16"/>
      <c r="H491" s="16"/>
      <c r="I491" s="16"/>
      <c r="J491" s="16"/>
      <c r="K491" s="16"/>
      <c r="L491" s="16"/>
      <c r="M491" s="41"/>
      <c r="N491" s="41"/>
      <c r="O491" s="41"/>
      <c r="P491" s="41"/>
      <c r="Q491" s="41"/>
      <c r="R491" s="41"/>
      <c r="S491" s="41"/>
      <c r="T491" s="59"/>
      <c r="U491" s="59"/>
      <c r="V491" s="73"/>
      <c r="W491" s="74"/>
      <c r="X491" s="53"/>
      <c r="Y491" s="53"/>
      <c r="Z491" s="82"/>
      <c r="AA491" s="82"/>
      <c r="AB491" s="61"/>
      <c r="AC491" s="61"/>
      <c r="AD491" s="61" t="str">
        <f ca="1">IFERROR(__xludf.DUMMYFUNCTION("""COMPUTED_VALUE"""),"2.2.3. Consolidar líneas de investigación, extensión y creación simbólica, cultural y artística con enfoque prospectivo y articuladas a las áreas estratégicas institucionales que orienten el desarrollo de las MAS")</f>
        <v>2.2.3. Consolidar líneas de investigación, extensión y creación simbólica, cultural y artística con enfoque prospectivo y articuladas a las áreas estratégicas institucionales que orienten el desarrollo de las MAS</v>
      </c>
      <c r="AE491" s="34"/>
    </row>
    <row r="492" spans="1:31" ht="15.75" customHeight="1">
      <c r="A492" s="16"/>
      <c r="B492" s="41"/>
      <c r="C492" s="41"/>
      <c r="D492" s="41"/>
      <c r="E492" s="41"/>
      <c r="F492" s="16"/>
      <c r="G492" s="16"/>
      <c r="H492" s="16"/>
      <c r="I492" s="16"/>
      <c r="J492" s="16"/>
      <c r="K492" s="16"/>
      <c r="L492" s="16"/>
      <c r="M492" s="41"/>
      <c r="N492" s="41"/>
      <c r="O492" s="41"/>
      <c r="P492" s="41"/>
      <c r="Q492" s="41"/>
      <c r="R492" s="41"/>
      <c r="S492" s="41"/>
      <c r="T492" s="59"/>
      <c r="U492" s="59"/>
      <c r="V492" s="73"/>
      <c r="W492" s="74"/>
      <c r="X492" s="53"/>
      <c r="Y492" s="53"/>
      <c r="Z492" s="82"/>
      <c r="AA492" s="82"/>
      <c r="AB492" s="24" t="str">
        <f ca="1">IFERROR(__xludf.DUMMYFUNCTION("UNIQUE(FILTER(V$2:V$509,W$2:W$509=AB490))"),"Administrativo ")</f>
        <v xml:space="preserve">Administrativo </v>
      </c>
      <c r="AC492" s="61"/>
      <c r="AD492" s="61" t="str">
        <f ca="1">IFERROR(__xludf.DUMMYFUNCTION("""COMPUTED_VALUE"""),"2.2.4. Desarrollar acciones orientadas a la transformación del modelo de gestión de los institutos de investigación que propicie el fortalecimiento de su acción sustantiva")</f>
        <v>2.2.4. Desarrollar acciones orientadas a la transformación del modelo de gestión de los institutos de investigación que propicie el fortalecimiento de su acción sustantiva</v>
      </c>
      <c r="AE492" s="34"/>
    </row>
    <row r="493" spans="1:31" ht="15.75" customHeight="1">
      <c r="A493" s="16"/>
      <c r="B493" s="41"/>
      <c r="C493" s="41"/>
      <c r="D493" s="41"/>
      <c r="E493" s="41"/>
      <c r="F493" s="16"/>
      <c r="G493" s="16"/>
      <c r="H493" s="16"/>
      <c r="I493" s="16"/>
      <c r="J493" s="16"/>
      <c r="K493" s="16"/>
      <c r="L493" s="16"/>
      <c r="M493" s="41"/>
      <c r="N493" s="41"/>
      <c r="O493" s="41"/>
      <c r="P493" s="41"/>
      <c r="Q493" s="41"/>
      <c r="R493" s="41"/>
      <c r="S493" s="41"/>
      <c r="T493" s="59"/>
      <c r="U493" s="59"/>
      <c r="V493" s="73"/>
      <c r="W493" s="74"/>
      <c r="X493" s="53"/>
      <c r="Y493" s="53"/>
      <c r="Z493" s="82"/>
      <c r="AA493" s="82"/>
      <c r="AB493" s="62" t="str">
        <f ca="1">IFERROR(__xludf.DUMMYFUNCTION("""COMPUTED_VALUE"""),"Académico")</f>
        <v>Académico</v>
      </c>
      <c r="AC493" s="61"/>
      <c r="AD493" s="61" t="str">
        <f ca="1">IFERROR(__xludf.DUMMYFUNCTION("""COMPUTED_VALUE"""),"2.2.5. Desarrollar mecanismos de articulación del quehacer de la acción sustantiva entre el pregrado y el grado con el posgrado")</f>
        <v>2.2.5. Desarrollar mecanismos de articulación del quehacer de la acción sustantiva entre el pregrado y el grado con el posgrado</v>
      </c>
      <c r="AE493" s="34"/>
    </row>
    <row r="494" spans="1:31" ht="15.75" customHeight="1">
      <c r="A494" s="16"/>
      <c r="B494" s="41"/>
      <c r="C494" s="41"/>
      <c r="D494" s="41"/>
      <c r="E494" s="41"/>
      <c r="F494" s="16"/>
      <c r="G494" s="16"/>
      <c r="H494" s="16"/>
      <c r="I494" s="16"/>
      <c r="J494" s="16"/>
      <c r="K494" s="16"/>
      <c r="L494" s="16"/>
      <c r="M494" s="41"/>
      <c r="N494" s="41"/>
      <c r="O494" s="41"/>
      <c r="P494" s="41"/>
      <c r="Q494" s="41"/>
      <c r="R494" s="41"/>
      <c r="S494" s="41"/>
      <c r="T494" s="59"/>
      <c r="U494" s="59"/>
      <c r="V494" s="73"/>
      <c r="W494" s="74"/>
      <c r="X494" s="53"/>
      <c r="Y494" s="53"/>
      <c r="Z494" s="82"/>
      <c r="AA494" s="82"/>
      <c r="AB494" s="61" t="str">
        <f ca="1">IFERROR(__xludf.DUMMYFUNCTION("""COMPUTED_VALUE"""),"Vida Universitaria")</f>
        <v>Vida Universitaria</v>
      </c>
      <c r="AC494" s="61"/>
      <c r="AD494" s="61" t="str">
        <f ca="1">IFERROR(__xludf.DUMMYFUNCTION("""COMPUTED_VALUE"""),"2.2.6. Impulsar MAS que propicien el abordaje de asuntos, desafíos y problemáticas de interés nacional, regional y global")</f>
        <v>2.2.6. Impulsar MAS que propicien el abordaje de asuntos, desafíos y problemáticas de interés nacional, regional y global</v>
      </c>
      <c r="AE494" s="34"/>
    </row>
    <row r="495" spans="1:31" ht="15.75" customHeight="1">
      <c r="A495" s="16"/>
      <c r="B495" s="41"/>
      <c r="C495" s="41"/>
      <c r="D495" s="41"/>
      <c r="E495" s="41"/>
      <c r="F495" s="16"/>
      <c r="G495" s="16"/>
      <c r="H495" s="16"/>
      <c r="I495" s="16"/>
      <c r="J495" s="16"/>
      <c r="K495" s="16"/>
      <c r="L495" s="16"/>
      <c r="M495" s="41"/>
      <c r="N495" s="41"/>
      <c r="O495" s="41"/>
      <c r="P495" s="41"/>
      <c r="Q495" s="41"/>
      <c r="R495" s="41"/>
      <c r="S495" s="41"/>
      <c r="T495" s="75"/>
      <c r="U495" s="77"/>
      <c r="V495" s="75"/>
      <c r="W495" s="78"/>
      <c r="X495" s="79"/>
      <c r="Y495" s="79"/>
      <c r="Z495" s="82"/>
      <c r="AA495" s="82"/>
      <c r="AB495" s="61"/>
      <c r="AC495" s="61"/>
      <c r="AD495" s="61" t="str">
        <f ca="1">IFERROR(__xludf.DUMMYFUNCTION("""COMPUTED_VALUE"""),"2.2.7. Profundizar el quehacer de la acción sustantiva mediante prácticas de ciencia abierta orientadas a la generación y difusión colaborativa y democrática del conocimiento")</f>
        <v>2.2.7. Profundizar el quehacer de la acción sustantiva mediante prácticas de ciencia abierta orientadas a la generación y difusión colaborativa y democrática del conocimiento</v>
      </c>
      <c r="AE495" s="34"/>
    </row>
    <row r="496" spans="1:31" ht="15.75" customHeight="1">
      <c r="A496" s="16"/>
      <c r="B496" s="41"/>
      <c r="C496" s="41"/>
      <c r="D496" s="41"/>
      <c r="E496" s="41"/>
      <c r="F496" s="16"/>
      <c r="G496" s="16"/>
      <c r="H496" s="16"/>
      <c r="I496" s="16"/>
      <c r="J496" s="16"/>
      <c r="K496" s="16"/>
      <c r="L496" s="16"/>
      <c r="M496" s="41"/>
      <c r="N496" s="41"/>
      <c r="O496" s="41"/>
      <c r="P496" s="41"/>
      <c r="Q496" s="41"/>
      <c r="R496" s="41"/>
      <c r="S496" s="41"/>
      <c r="T496" s="59"/>
      <c r="U496" s="59"/>
      <c r="V496" s="73"/>
      <c r="W496" s="74"/>
      <c r="X496" s="53"/>
      <c r="Y496" s="53"/>
      <c r="Z496" s="82"/>
      <c r="AA496" s="82"/>
      <c r="AB496" s="61"/>
      <c r="AC496" s="61"/>
      <c r="AD496" s="61" t="str">
        <f ca="1">IFERROR(__xludf.DUMMYFUNCTION("""COMPUTED_VALUE"""),"2.2.8. Promover estrategias de difusión de la producción intelectual en múltiples formatos editoriales orientados por la calidad, pertinencia e impacto social")</f>
        <v>2.2.8. Promover estrategias de difusión de la producción intelectual en múltiples formatos editoriales orientados por la calidad, pertinencia e impacto social</v>
      </c>
      <c r="AE496" s="34"/>
    </row>
    <row r="497" spans="1:31" ht="15.75" customHeight="1">
      <c r="A497" s="16"/>
      <c r="B497" s="41"/>
      <c r="C497" s="41"/>
      <c r="D497" s="41"/>
      <c r="E497" s="41"/>
      <c r="F497" s="16"/>
      <c r="G497" s="16"/>
      <c r="H497" s="16"/>
      <c r="I497" s="16"/>
      <c r="J497" s="16"/>
      <c r="K497" s="16"/>
      <c r="L497" s="16"/>
      <c r="M497" s="41"/>
      <c r="N497" s="41"/>
      <c r="O497" s="41"/>
      <c r="P497" s="41"/>
      <c r="Q497" s="41"/>
      <c r="R497" s="41"/>
      <c r="S497" s="41"/>
      <c r="T497" s="59"/>
      <c r="U497" s="59"/>
      <c r="V497" s="73"/>
      <c r="W497" s="74"/>
      <c r="X497" s="53"/>
      <c r="Y497" s="53"/>
      <c r="Z497" s="82"/>
      <c r="AA497" s="82"/>
      <c r="AB497" s="61"/>
      <c r="AC497" s="61"/>
      <c r="AD497" s="61" t="str">
        <f ca="1">IFERROR(__xludf.DUMMYFUNCTION("""COMPUTED_VALUE"""),"2.2.9. Implementar procedimientos para la evaluación de los resultados e impacto social de las MAS")</f>
        <v>2.2.9. Implementar procedimientos para la evaluación de los resultados e impacto social de las MAS</v>
      </c>
      <c r="AE497" s="34"/>
    </row>
    <row r="498" spans="1:31" ht="15.75" customHeight="1">
      <c r="A498" s="16"/>
      <c r="B498" s="41"/>
      <c r="C498" s="41"/>
      <c r="D498" s="41"/>
      <c r="E498" s="41"/>
      <c r="F498" s="16"/>
      <c r="G498" s="16"/>
      <c r="H498" s="16"/>
      <c r="I498" s="16"/>
      <c r="J498" s="16"/>
      <c r="K498" s="16"/>
      <c r="L498" s="16"/>
      <c r="M498" s="41"/>
      <c r="N498" s="41"/>
      <c r="O498" s="41"/>
      <c r="P498" s="41"/>
      <c r="Q498" s="41"/>
      <c r="R498" s="41"/>
      <c r="S498" s="41"/>
      <c r="T498" s="59"/>
      <c r="U498" s="4"/>
      <c r="V498" s="62"/>
      <c r="W498" s="74"/>
      <c r="X498" s="53"/>
      <c r="Y498" s="53"/>
      <c r="Z498" s="82"/>
      <c r="AA498" s="82"/>
      <c r="AB498" s="61"/>
      <c r="AC498" s="61"/>
      <c r="AD498" s="61" t="str">
        <f ca="1">IFERROR(__xludf.DUMMYFUNCTION("""COMPUTED_VALUE"""),"2.2.10. Promover estrategias de colaboración interuniversitarias facilitadoras de la articulación del trabajo académico en los ámbitos nacional, regional e internacional")</f>
        <v>2.2.10. Promover estrategias de colaboración interuniversitarias facilitadoras de la articulación del trabajo académico en los ámbitos nacional, regional e internacional</v>
      </c>
      <c r="AE498" s="34"/>
    </row>
    <row r="499" spans="1:31" ht="15.75" customHeight="1">
      <c r="A499" s="16"/>
      <c r="B499" s="41"/>
      <c r="C499" s="41"/>
      <c r="D499" s="41"/>
      <c r="E499" s="41"/>
      <c r="F499" s="16"/>
      <c r="G499" s="16"/>
      <c r="H499" s="16"/>
      <c r="I499" s="16"/>
      <c r="J499" s="16"/>
      <c r="K499" s="16"/>
      <c r="L499" s="16"/>
      <c r="M499" s="41"/>
      <c r="N499" s="41"/>
      <c r="O499" s="41"/>
      <c r="P499" s="41"/>
      <c r="Q499" s="41"/>
      <c r="R499" s="41"/>
      <c r="S499" s="41"/>
      <c r="T499" s="59"/>
      <c r="U499" s="4"/>
      <c r="V499" s="62"/>
      <c r="W499" s="74"/>
      <c r="X499" s="53"/>
      <c r="Y499" s="53"/>
      <c r="Z499" s="82"/>
      <c r="AA499" s="82"/>
      <c r="AB499" s="61"/>
      <c r="AC499" s="61"/>
      <c r="AD499" s="61" t="str">
        <f ca="1">IFERROR(__xludf.DUMMYFUNCTION("""COMPUTED_VALUE"""),"2.2.11. Incentivar la producción académica producto del quehacer sustantivo mediante acciones que promuevan el reconocimiento de los méritos e incentivos")</f>
        <v>2.2.11. Incentivar la producción académica producto del quehacer sustantivo mediante acciones que promuevan el reconocimiento de los méritos e incentivos</v>
      </c>
      <c r="AE499" s="34"/>
    </row>
    <row r="500" spans="1:31" ht="15.75" customHeight="1">
      <c r="A500" s="16"/>
      <c r="B500" s="41"/>
      <c r="C500" s="41"/>
      <c r="D500" s="41"/>
      <c r="E500" s="41"/>
      <c r="F500" s="16"/>
      <c r="G500" s="16"/>
      <c r="H500" s="16"/>
      <c r="I500" s="16"/>
      <c r="J500" s="16"/>
      <c r="K500" s="16"/>
      <c r="L500" s="16"/>
      <c r="M500" s="41"/>
      <c r="N500" s="41"/>
      <c r="O500" s="41"/>
      <c r="P500" s="41"/>
      <c r="Q500" s="41"/>
      <c r="R500" s="41"/>
      <c r="S500" s="41"/>
      <c r="T500" s="59"/>
      <c r="U500" s="62"/>
      <c r="V500" s="4"/>
      <c r="W500" s="78"/>
      <c r="X500" s="79"/>
      <c r="Y500" s="79"/>
      <c r="Z500" s="82"/>
      <c r="AA500" s="82"/>
      <c r="AB500" s="61"/>
      <c r="AC500" s="61"/>
      <c r="AD500" s="61"/>
      <c r="AE500" s="34"/>
    </row>
    <row r="501" spans="1:31" ht="15.75" customHeight="1">
      <c r="A501" s="16"/>
      <c r="B501" s="41"/>
      <c r="C501" s="41"/>
      <c r="D501" s="41"/>
      <c r="E501" s="41"/>
      <c r="F501" s="16"/>
      <c r="G501" s="16"/>
      <c r="H501" s="16"/>
      <c r="I501" s="16"/>
      <c r="J501" s="16"/>
      <c r="K501" s="16"/>
      <c r="L501" s="16"/>
      <c r="M501" s="41"/>
      <c r="N501" s="41"/>
      <c r="O501" s="41"/>
      <c r="P501" s="41"/>
      <c r="Q501" s="41"/>
      <c r="R501" s="41"/>
      <c r="S501" s="41"/>
      <c r="T501" s="59"/>
      <c r="U501" s="82"/>
      <c r="V501" s="61"/>
      <c r="W501" s="89"/>
      <c r="X501" s="89"/>
      <c r="Y501" s="82"/>
      <c r="Z501" s="82"/>
      <c r="AA501" s="82"/>
      <c r="AB501" s="61"/>
      <c r="AC501" s="61"/>
      <c r="AD501" s="61"/>
      <c r="AE501" s="34"/>
    </row>
    <row r="502" spans="1:31" ht="15.75" customHeight="1">
      <c r="A502" s="16"/>
      <c r="B502" s="41"/>
      <c r="C502" s="41"/>
      <c r="D502" s="41"/>
      <c r="E502" s="41"/>
      <c r="F502" s="16"/>
      <c r="G502" s="16"/>
      <c r="H502" s="16"/>
      <c r="I502" s="16"/>
      <c r="J502" s="16"/>
      <c r="K502" s="16"/>
      <c r="L502" s="16"/>
      <c r="M502" s="41"/>
      <c r="N502" s="41"/>
      <c r="O502" s="41"/>
      <c r="P502" s="41"/>
      <c r="Q502" s="41"/>
      <c r="R502" s="41"/>
      <c r="S502" s="41"/>
      <c r="T502" s="59"/>
      <c r="U502" s="82"/>
      <c r="V502" s="61"/>
      <c r="W502" s="89"/>
      <c r="X502" s="89"/>
      <c r="Y502" s="82"/>
      <c r="Z502" s="82"/>
      <c r="AA502" s="82"/>
      <c r="AB502" s="61"/>
      <c r="AC502" s="61"/>
      <c r="AD502" s="61"/>
      <c r="AE502" s="34"/>
    </row>
    <row r="503" spans="1:31" ht="15.75" customHeight="1">
      <c r="A503" s="16"/>
      <c r="B503" s="41"/>
      <c r="C503" s="41"/>
      <c r="D503" s="41"/>
      <c r="E503" s="41"/>
      <c r="F503" s="16"/>
      <c r="G503" s="16"/>
      <c r="H503" s="16"/>
      <c r="I503" s="16"/>
      <c r="J503" s="16"/>
      <c r="K503" s="16"/>
      <c r="L503" s="16"/>
      <c r="M503" s="41"/>
      <c r="N503" s="41"/>
      <c r="O503" s="41"/>
      <c r="P503" s="41"/>
      <c r="Q503" s="41"/>
      <c r="R503" s="41"/>
      <c r="S503" s="41"/>
      <c r="T503" s="59"/>
      <c r="U503" s="82"/>
      <c r="V503" s="90"/>
      <c r="W503" s="89"/>
      <c r="X503" s="89"/>
      <c r="Y503" s="82"/>
      <c r="Z503" s="82"/>
      <c r="AA503" s="82"/>
      <c r="AB503" s="61"/>
      <c r="AC503" s="61"/>
      <c r="AD503" s="61"/>
      <c r="AE503" s="34"/>
    </row>
    <row r="504" spans="1:31" ht="15.75" customHeight="1">
      <c r="A504" s="16"/>
      <c r="B504" s="41"/>
      <c r="C504" s="41"/>
      <c r="D504" s="41"/>
      <c r="E504" s="41"/>
      <c r="F504" s="16"/>
      <c r="G504" s="16"/>
      <c r="H504" s="16"/>
      <c r="I504" s="16"/>
      <c r="J504" s="16"/>
      <c r="K504" s="16"/>
      <c r="L504" s="16"/>
      <c r="M504" s="41"/>
      <c r="N504" s="41"/>
      <c r="O504" s="41"/>
      <c r="P504" s="41"/>
      <c r="Q504" s="41"/>
      <c r="R504" s="41"/>
      <c r="S504" s="41"/>
      <c r="T504" s="59"/>
      <c r="U504" s="82"/>
      <c r="V504" s="91"/>
      <c r="W504" s="89"/>
      <c r="X504" s="89"/>
      <c r="Y504" s="82"/>
      <c r="Z504" s="82"/>
      <c r="AA504" s="82"/>
      <c r="AB504" s="61"/>
      <c r="AC504" s="61"/>
      <c r="AD504" s="61"/>
      <c r="AE504" s="34"/>
    </row>
    <row r="505" spans="1:31" ht="15.75" customHeight="1">
      <c r="A505" s="16"/>
      <c r="B505" s="41"/>
      <c r="C505" s="41"/>
      <c r="D505" s="41"/>
      <c r="E505" s="41"/>
      <c r="F505" s="16"/>
      <c r="G505" s="16"/>
      <c r="H505" s="16"/>
      <c r="I505" s="16"/>
      <c r="J505" s="16"/>
      <c r="K505" s="16"/>
      <c r="L505" s="16"/>
      <c r="M505" s="41"/>
      <c r="N505" s="41"/>
      <c r="O505" s="41"/>
      <c r="P505" s="41"/>
      <c r="Q505" s="41"/>
      <c r="R505" s="41"/>
      <c r="S505" s="41"/>
      <c r="T505" s="82"/>
      <c r="U505" s="82"/>
      <c r="V505" s="89"/>
      <c r="W505" s="89"/>
      <c r="X505" s="82"/>
      <c r="Y505" s="4"/>
      <c r="Z505" s="82"/>
      <c r="AA505" s="82"/>
      <c r="AB505" s="61"/>
      <c r="AC505" s="61"/>
      <c r="AD505" s="61"/>
      <c r="AE505" s="34"/>
    </row>
    <row r="506" spans="1:31" ht="15.75" customHeight="1">
      <c r="A506" s="16"/>
      <c r="B506" s="41"/>
      <c r="C506" s="41"/>
      <c r="D506" s="41"/>
      <c r="E506" s="41"/>
      <c r="F506" s="16"/>
      <c r="G506" s="16"/>
      <c r="H506" s="16"/>
      <c r="I506" s="16"/>
      <c r="J506" s="16"/>
      <c r="K506" s="16"/>
      <c r="L506" s="16"/>
      <c r="M506" s="41"/>
      <c r="N506" s="41"/>
      <c r="O506" s="41"/>
      <c r="P506" s="41"/>
      <c r="Q506" s="41"/>
      <c r="R506" s="41"/>
      <c r="S506" s="41"/>
      <c r="T506" s="81"/>
      <c r="U506" s="90"/>
      <c r="V506" s="90"/>
      <c r="W506" s="89"/>
      <c r="X506" s="34"/>
      <c r="Y506" s="4"/>
      <c r="Z506" s="82"/>
      <c r="AA506" s="82"/>
      <c r="AB506" s="61"/>
      <c r="AC506" s="61"/>
      <c r="AD506" s="61"/>
      <c r="AE506" s="34"/>
    </row>
    <row r="507" spans="1:31" ht="15.75" customHeight="1">
      <c r="A507" s="16"/>
      <c r="B507" s="41"/>
      <c r="C507" s="41"/>
      <c r="D507" s="41"/>
      <c r="E507" s="41"/>
      <c r="F507" s="16"/>
      <c r="G507" s="16"/>
      <c r="H507" s="16"/>
      <c r="I507" s="16"/>
      <c r="J507" s="16"/>
      <c r="K507" s="16"/>
      <c r="L507" s="16"/>
      <c r="M507" s="41"/>
      <c r="N507" s="41"/>
      <c r="O507" s="41"/>
      <c r="P507" s="41"/>
      <c r="Q507" s="41"/>
      <c r="R507" s="41"/>
      <c r="S507" s="41"/>
      <c r="T507" s="81"/>
      <c r="U507" s="90"/>
      <c r="V507" s="90"/>
      <c r="W507" s="89"/>
      <c r="X507" s="34"/>
      <c r="Y507" s="4"/>
      <c r="Z507" s="82"/>
      <c r="AA507" s="82"/>
      <c r="AB507" s="67"/>
      <c r="AC507" s="67"/>
      <c r="AD507" s="67"/>
      <c r="AE507" s="34"/>
    </row>
    <row r="508" spans="1:31" ht="15.75" customHeight="1">
      <c r="A508" s="16"/>
      <c r="B508" s="41"/>
      <c r="C508" s="41"/>
      <c r="D508" s="41"/>
      <c r="E508" s="41"/>
      <c r="F508" s="16"/>
      <c r="G508" s="16"/>
      <c r="H508" s="16"/>
      <c r="I508" s="16"/>
      <c r="J508" s="16"/>
      <c r="K508" s="16"/>
      <c r="L508" s="16"/>
      <c r="M508" s="41"/>
      <c r="N508" s="41"/>
      <c r="O508" s="41"/>
      <c r="P508" s="41"/>
      <c r="Q508" s="41"/>
      <c r="R508" s="41"/>
      <c r="S508" s="41"/>
      <c r="T508" s="81"/>
      <c r="U508" s="90"/>
      <c r="V508" s="90"/>
      <c r="W508" s="89"/>
      <c r="X508" s="34"/>
      <c r="Y508" s="4"/>
      <c r="Z508" s="82"/>
      <c r="AA508" s="82"/>
      <c r="AB508" s="61" t="str">
        <f>Acciones_aportes!C1206</f>
        <v>Acción sustantiva para el desarrollo humano sostenible</v>
      </c>
      <c r="AC508" s="62" t="str">
        <f>Acciones_aportes!B1207</f>
        <v>Académico</v>
      </c>
      <c r="AD508" s="24" t="str">
        <f ca="1">IFERROR(__xludf.DUMMYFUNCTION("FILTER(X$2:X$509,W$2:W$509=AB508,V$2:V$509=AC508)"),"2.2.2. Actualizar las áreas estratégicas institucionales que orienten las MAS para propiciar el desarrollo humano sostenible en las regiones, los territorios y las comunidades")</f>
        <v>2.2.2. Actualizar las áreas estratégicas institucionales que orienten las MAS para propiciar el desarrollo humano sostenible en las regiones, los territorios y las comunidades</v>
      </c>
      <c r="AE508" s="27"/>
    </row>
    <row r="509" spans="1:31" ht="15.75" customHeight="1">
      <c r="A509" s="16"/>
      <c r="B509" s="41"/>
      <c r="C509" s="41"/>
      <c r="D509" s="41"/>
      <c r="E509" s="41"/>
      <c r="F509" s="16"/>
      <c r="G509" s="16"/>
      <c r="H509" s="16"/>
      <c r="I509" s="16"/>
      <c r="J509" s="16"/>
      <c r="K509" s="16"/>
      <c r="L509" s="16"/>
      <c r="M509" s="41"/>
      <c r="N509" s="41"/>
      <c r="O509" s="41"/>
      <c r="P509" s="41"/>
      <c r="Q509" s="41"/>
      <c r="R509" s="41"/>
      <c r="S509" s="41"/>
      <c r="T509" s="81"/>
      <c r="U509" s="90"/>
      <c r="V509" s="90"/>
      <c r="W509" s="92"/>
      <c r="X509" s="34"/>
      <c r="Y509" s="4"/>
      <c r="Z509" s="82"/>
      <c r="AA509" s="82"/>
      <c r="AB509" s="61"/>
      <c r="AC509" s="61"/>
      <c r="AD509" s="61" t="str">
        <f ca="1">IFERROR(__xludf.DUMMYFUNCTION("""COMPUTED_VALUE"""),"2.2.3. Consolidar líneas de investigación, extensión y creación simbólica, cultural y artística con enfoque prospectivo y articuladas a las áreas estratégicas institucionales que orienten el desarrollo de las MAS")</f>
        <v>2.2.3. Consolidar líneas de investigación, extensión y creación simbólica, cultural y artística con enfoque prospectivo y articuladas a las áreas estratégicas institucionales que orienten el desarrollo de las MAS</v>
      </c>
      <c r="AE509" s="34"/>
    </row>
    <row r="510" spans="1:31" ht="15.75" customHeight="1">
      <c r="A510" s="16"/>
      <c r="B510" s="41"/>
      <c r="C510" s="41"/>
      <c r="D510" s="41"/>
      <c r="E510" s="41"/>
      <c r="F510" s="16"/>
      <c r="G510" s="16"/>
      <c r="H510" s="16"/>
      <c r="I510" s="16"/>
      <c r="J510" s="16"/>
      <c r="K510" s="16"/>
      <c r="L510" s="16"/>
      <c r="M510" s="41"/>
      <c r="N510" s="41"/>
      <c r="O510" s="41"/>
      <c r="P510" s="41"/>
      <c r="Q510" s="41"/>
      <c r="R510" s="41"/>
      <c r="S510" s="41"/>
      <c r="T510" s="81"/>
      <c r="U510" s="90"/>
      <c r="V510" s="90"/>
      <c r="W510" s="92"/>
      <c r="X510" s="24"/>
      <c r="Y510" s="4"/>
      <c r="Z510" s="82"/>
      <c r="AA510" s="82"/>
      <c r="AB510" s="24" t="str">
        <f ca="1">IFERROR(__xludf.DUMMYFUNCTION("UNIQUE(FILTER(V$2:V$509,W$2:W$509=AB508))"),"Administrativo ")</f>
        <v xml:space="preserve">Administrativo </v>
      </c>
      <c r="AC510" s="61"/>
      <c r="AD510" s="61" t="str">
        <f ca="1">IFERROR(__xludf.DUMMYFUNCTION("""COMPUTED_VALUE"""),"2.2.4. Desarrollar acciones orientadas a la transformación del modelo de gestión de los institutos de investigación que propicie el fortalecimiento de su acción sustantiva")</f>
        <v>2.2.4. Desarrollar acciones orientadas a la transformación del modelo de gestión de los institutos de investigación que propicie el fortalecimiento de su acción sustantiva</v>
      </c>
      <c r="AE510" s="34"/>
    </row>
    <row r="511" spans="1:31" ht="15.75" customHeight="1">
      <c r="A511" s="16"/>
      <c r="B511" s="41"/>
      <c r="C511" s="41"/>
      <c r="D511" s="41"/>
      <c r="E511" s="41"/>
      <c r="F511" s="16"/>
      <c r="G511" s="16"/>
      <c r="H511" s="16"/>
      <c r="I511" s="16"/>
      <c r="J511" s="16"/>
      <c r="K511" s="16"/>
      <c r="L511" s="16"/>
      <c r="M511" s="41"/>
      <c r="N511" s="41"/>
      <c r="O511" s="41"/>
      <c r="P511" s="41"/>
      <c r="Q511" s="41"/>
      <c r="R511" s="41"/>
      <c r="S511" s="41"/>
      <c r="T511" s="81"/>
      <c r="U511" s="90"/>
      <c r="V511" s="90"/>
      <c r="W511" s="92"/>
      <c r="X511" s="61"/>
      <c r="Y511" s="4"/>
      <c r="Z511" s="82"/>
      <c r="AA511" s="82"/>
      <c r="AB511" s="62" t="str">
        <f ca="1">IFERROR(__xludf.DUMMYFUNCTION("""COMPUTED_VALUE"""),"Académico")</f>
        <v>Académico</v>
      </c>
      <c r="AC511" s="61"/>
      <c r="AD511" s="61" t="str">
        <f ca="1">IFERROR(__xludf.DUMMYFUNCTION("""COMPUTED_VALUE"""),"2.2.5. Desarrollar mecanismos de articulación del quehacer de la acción sustantiva entre el pregrado y el grado con el posgrado")</f>
        <v>2.2.5. Desarrollar mecanismos de articulación del quehacer de la acción sustantiva entre el pregrado y el grado con el posgrado</v>
      </c>
      <c r="AE511" s="34"/>
    </row>
    <row r="512" spans="1:31" ht="15.75" customHeight="1">
      <c r="A512" s="16"/>
      <c r="B512" s="41"/>
      <c r="C512" s="41"/>
      <c r="D512" s="41"/>
      <c r="E512" s="41"/>
      <c r="F512" s="16"/>
      <c r="G512" s="16"/>
      <c r="H512" s="16"/>
      <c r="I512" s="16"/>
      <c r="J512" s="16"/>
      <c r="K512" s="16"/>
      <c r="L512" s="16"/>
      <c r="M512" s="41"/>
      <c r="N512" s="41"/>
      <c r="O512" s="41"/>
      <c r="P512" s="41"/>
      <c r="Q512" s="41"/>
      <c r="R512" s="41"/>
      <c r="S512" s="41"/>
      <c r="T512" s="81"/>
      <c r="U512" s="90"/>
      <c r="V512" s="90"/>
      <c r="W512" s="90"/>
      <c r="X512" s="61"/>
      <c r="Y512" s="4"/>
      <c r="Z512" s="82"/>
      <c r="AA512" s="82"/>
      <c r="AB512" s="61" t="str">
        <f ca="1">IFERROR(__xludf.DUMMYFUNCTION("""COMPUTED_VALUE"""),"Vida Universitaria")</f>
        <v>Vida Universitaria</v>
      </c>
      <c r="AC512" s="61"/>
      <c r="AD512" s="61" t="str">
        <f ca="1">IFERROR(__xludf.DUMMYFUNCTION("""COMPUTED_VALUE"""),"2.2.6. Impulsar MAS que propicien el abordaje de asuntos, desafíos y problemáticas de interés nacional, regional y global")</f>
        <v>2.2.6. Impulsar MAS que propicien el abordaje de asuntos, desafíos y problemáticas de interés nacional, regional y global</v>
      </c>
      <c r="AE512" s="34"/>
    </row>
    <row r="513" spans="1:31" ht="15.75" customHeight="1">
      <c r="A513" s="16"/>
      <c r="B513" s="41"/>
      <c r="C513" s="41"/>
      <c r="D513" s="41"/>
      <c r="E513" s="41"/>
      <c r="F513" s="16"/>
      <c r="G513" s="16"/>
      <c r="H513" s="16"/>
      <c r="I513" s="16"/>
      <c r="J513" s="16"/>
      <c r="K513" s="16"/>
      <c r="L513" s="16"/>
      <c r="M513" s="41"/>
      <c r="N513" s="41"/>
      <c r="O513" s="41"/>
      <c r="P513" s="41"/>
      <c r="Q513" s="41"/>
      <c r="R513" s="41"/>
      <c r="S513" s="41"/>
      <c r="T513" s="81"/>
      <c r="U513" s="90"/>
      <c r="V513" s="90"/>
      <c r="W513" s="90"/>
      <c r="X513" s="34"/>
      <c r="Y513" s="4"/>
      <c r="Z513" s="82"/>
      <c r="AA513" s="82"/>
      <c r="AB513" s="61"/>
      <c r="AC513" s="61"/>
      <c r="AD513" s="61" t="str">
        <f ca="1">IFERROR(__xludf.DUMMYFUNCTION("""COMPUTED_VALUE"""),"2.2.7. Profundizar el quehacer de la acción sustantiva mediante prácticas de ciencia abierta orientadas a la generación y difusión colaborativa y democrática del conocimiento")</f>
        <v>2.2.7. Profundizar el quehacer de la acción sustantiva mediante prácticas de ciencia abierta orientadas a la generación y difusión colaborativa y democrática del conocimiento</v>
      </c>
      <c r="AE513" s="34"/>
    </row>
    <row r="514" spans="1:31" ht="15.75" customHeight="1">
      <c r="A514" s="16"/>
      <c r="B514" s="41"/>
      <c r="C514" s="41"/>
      <c r="D514" s="41"/>
      <c r="E514" s="41"/>
      <c r="F514" s="16"/>
      <c r="G514" s="16"/>
      <c r="H514" s="16"/>
      <c r="I514" s="16"/>
      <c r="J514" s="16"/>
      <c r="K514" s="16"/>
      <c r="L514" s="16"/>
      <c r="M514" s="41"/>
      <c r="N514" s="41"/>
      <c r="O514" s="41"/>
      <c r="P514" s="41"/>
      <c r="Q514" s="41"/>
      <c r="R514" s="41"/>
      <c r="S514" s="41"/>
      <c r="T514" s="81"/>
      <c r="U514" s="90"/>
      <c r="V514" s="90"/>
      <c r="W514" s="90"/>
      <c r="X514" s="61"/>
      <c r="Y514" s="82"/>
      <c r="Z514" s="82"/>
      <c r="AA514" s="82"/>
      <c r="AB514" s="61"/>
      <c r="AC514" s="61"/>
      <c r="AD514" s="61" t="str">
        <f ca="1">IFERROR(__xludf.DUMMYFUNCTION("""COMPUTED_VALUE"""),"2.2.8. Promover estrategias de difusión de la producción intelectual en múltiples formatos editoriales orientados por la calidad, pertinencia e impacto social")</f>
        <v>2.2.8. Promover estrategias de difusión de la producción intelectual en múltiples formatos editoriales orientados por la calidad, pertinencia e impacto social</v>
      </c>
      <c r="AE514" s="34"/>
    </row>
    <row r="515" spans="1:31" ht="15.75" customHeight="1">
      <c r="A515" s="16"/>
      <c r="B515" s="41"/>
      <c r="C515" s="41"/>
      <c r="D515" s="41"/>
      <c r="E515" s="41"/>
      <c r="F515" s="16"/>
      <c r="G515" s="16"/>
      <c r="H515" s="16"/>
      <c r="I515" s="16"/>
      <c r="J515" s="16"/>
      <c r="K515" s="16"/>
      <c r="L515" s="16"/>
      <c r="M515" s="41"/>
      <c r="N515" s="41"/>
      <c r="O515" s="41"/>
      <c r="P515" s="41"/>
      <c r="Q515" s="41"/>
      <c r="R515" s="41"/>
      <c r="S515" s="41"/>
      <c r="T515" s="81"/>
      <c r="U515" s="90"/>
      <c r="V515" s="90"/>
      <c r="W515" s="90"/>
      <c r="X515" s="34"/>
      <c r="Y515" s="82"/>
      <c r="Z515" s="82"/>
      <c r="AA515" s="82"/>
      <c r="AB515" s="61"/>
      <c r="AC515" s="61"/>
      <c r="AD515" s="61" t="str">
        <f ca="1">IFERROR(__xludf.DUMMYFUNCTION("""COMPUTED_VALUE"""),"2.2.9. Implementar procedimientos para la evaluación de los resultados e impacto social de las MAS")</f>
        <v>2.2.9. Implementar procedimientos para la evaluación de los resultados e impacto social de las MAS</v>
      </c>
      <c r="AE515" s="34"/>
    </row>
    <row r="516" spans="1:31" ht="15.75" customHeight="1">
      <c r="A516" s="16"/>
      <c r="B516" s="41"/>
      <c r="C516" s="41"/>
      <c r="D516" s="41"/>
      <c r="E516" s="41"/>
      <c r="F516" s="16"/>
      <c r="G516" s="16"/>
      <c r="H516" s="16"/>
      <c r="I516" s="16"/>
      <c r="J516" s="16"/>
      <c r="K516" s="16"/>
      <c r="L516" s="16"/>
      <c r="M516" s="41"/>
      <c r="N516" s="41"/>
      <c r="O516" s="41"/>
      <c r="P516" s="41"/>
      <c r="Q516" s="41"/>
      <c r="R516" s="41"/>
      <c r="S516" s="41"/>
      <c r="T516" s="81"/>
      <c r="U516" s="90"/>
      <c r="V516" s="90"/>
      <c r="W516" s="90"/>
      <c r="X516" s="34"/>
      <c r="Y516" s="82"/>
      <c r="Z516" s="82"/>
      <c r="AA516" s="82"/>
      <c r="AB516" s="61"/>
      <c r="AC516" s="61"/>
      <c r="AD516" s="61" t="str">
        <f ca="1">IFERROR(__xludf.DUMMYFUNCTION("""COMPUTED_VALUE"""),"2.2.10. Promover estrategias de colaboración interuniversitarias facilitadoras de la articulación del trabajo académico en los ámbitos nacional, regional e internacional")</f>
        <v>2.2.10. Promover estrategias de colaboración interuniversitarias facilitadoras de la articulación del trabajo académico en los ámbitos nacional, regional e internacional</v>
      </c>
      <c r="AE516" s="34"/>
    </row>
    <row r="517" spans="1:31" ht="15.75" customHeight="1">
      <c r="A517" s="16"/>
      <c r="B517" s="41"/>
      <c r="C517" s="41"/>
      <c r="D517" s="41"/>
      <c r="E517" s="41"/>
      <c r="F517" s="16"/>
      <c r="G517" s="16"/>
      <c r="H517" s="16"/>
      <c r="I517" s="16"/>
      <c r="J517" s="16"/>
      <c r="K517" s="16"/>
      <c r="L517" s="16"/>
      <c r="M517" s="41"/>
      <c r="N517" s="41"/>
      <c r="O517" s="41"/>
      <c r="P517" s="41"/>
      <c r="Q517" s="41"/>
      <c r="R517" s="41"/>
      <c r="S517" s="41"/>
      <c r="T517" s="81"/>
      <c r="U517" s="90"/>
      <c r="V517" s="90"/>
      <c r="W517" s="90"/>
      <c r="X517" s="34"/>
      <c r="Y517" s="82"/>
      <c r="Z517" s="82"/>
      <c r="AA517" s="82"/>
      <c r="AB517" s="61"/>
      <c r="AC517" s="61"/>
      <c r="AD517" s="61" t="str">
        <f ca="1">IFERROR(__xludf.DUMMYFUNCTION("""COMPUTED_VALUE"""),"2.2.11. Incentivar la producción académica producto del quehacer sustantivo mediante acciones que promuevan el reconocimiento de los méritos e incentivos")</f>
        <v>2.2.11. Incentivar la producción académica producto del quehacer sustantivo mediante acciones que promuevan el reconocimiento de los méritos e incentivos</v>
      </c>
      <c r="AE517" s="34"/>
    </row>
    <row r="518" spans="1:31" ht="15.75" customHeight="1">
      <c r="A518" s="16"/>
      <c r="B518" s="41"/>
      <c r="C518" s="41"/>
      <c r="D518" s="41"/>
      <c r="E518" s="41"/>
      <c r="F518" s="16"/>
      <c r="G518" s="16"/>
      <c r="H518" s="16"/>
      <c r="I518" s="16"/>
      <c r="J518" s="16"/>
      <c r="K518" s="16"/>
      <c r="L518" s="16"/>
      <c r="M518" s="41"/>
      <c r="N518" s="41"/>
      <c r="O518" s="41"/>
      <c r="P518" s="41"/>
      <c r="Q518" s="41"/>
      <c r="R518" s="41"/>
      <c r="S518" s="41"/>
      <c r="T518" s="81"/>
      <c r="U518" s="90"/>
      <c r="V518" s="90"/>
      <c r="W518" s="90"/>
      <c r="X518" s="61"/>
      <c r="Y518" s="82"/>
      <c r="Z518" s="82"/>
      <c r="AA518" s="82"/>
      <c r="AB518" s="61"/>
      <c r="AC518" s="61"/>
      <c r="AD518" s="61"/>
      <c r="AE518" s="34"/>
    </row>
    <row r="519" spans="1:31" ht="15.75" customHeight="1">
      <c r="A519" s="16"/>
      <c r="B519" s="41"/>
      <c r="C519" s="41"/>
      <c r="D519" s="41"/>
      <c r="E519" s="41"/>
      <c r="F519" s="16"/>
      <c r="G519" s="16"/>
      <c r="H519" s="16"/>
      <c r="I519" s="16"/>
      <c r="J519" s="16"/>
      <c r="K519" s="16"/>
      <c r="L519" s="16"/>
      <c r="M519" s="41"/>
      <c r="N519" s="41"/>
      <c r="O519" s="41"/>
      <c r="P519" s="41"/>
      <c r="Q519" s="41"/>
      <c r="R519" s="41"/>
      <c r="S519" s="41"/>
      <c r="T519" s="81"/>
      <c r="U519" s="90"/>
      <c r="V519" s="90"/>
      <c r="W519" s="90"/>
      <c r="X519" s="61"/>
      <c r="Y519" s="82"/>
      <c r="Z519" s="82"/>
      <c r="AA519" s="82"/>
      <c r="AB519" s="61"/>
      <c r="AC519" s="61"/>
      <c r="AD519" s="61"/>
      <c r="AE519" s="34"/>
    </row>
    <row r="520" spans="1:31" ht="15.75" customHeight="1">
      <c r="A520" s="16"/>
      <c r="B520" s="41"/>
      <c r="C520" s="41"/>
      <c r="D520" s="41"/>
      <c r="E520" s="41"/>
      <c r="F520" s="16"/>
      <c r="G520" s="16"/>
      <c r="H520" s="16"/>
      <c r="I520" s="16"/>
      <c r="J520" s="16"/>
      <c r="K520" s="16"/>
      <c r="L520" s="16"/>
      <c r="M520" s="41"/>
      <c r="N520" s="41"/>
      <c r="O520" s="41"/>
      <c r="P520" s="41"/>
      <c r="Q520" s="41"/>
      <c r="R520" s="41"/>
      <c r="S520" s="41"/>
      <c r="T520" s="81"/>
      <c r="U520" s="90"/>
      <c r="V520" s="90"/>
      <c r="W520" s="92"/>
      <c r="X520" s="61"/>
      <c r="Y520" s="82"/>
      <c r="Z520" s="82"/>
      <c r="AA520" s="82"/>
      <c r="AB520" s="61"/>
      <c r="AC520" s="61"/>
      <c r="AD520" s="61"/>
      <c r="AE520" s="34"/>
    </row>
    <row r="521" spans="1:31" ht="15.75" customHeight="1">
      <c r="A521" s="16"/>
      <c r="B521" s="41"/>
      <c r="C521" s="41"/>
      <c r="D521" s="41"/>
      <c r="E521" s="41"/>
      <c r="F521" s="16"/>
      <c r="G521" s="16"/>
      <c r="H521" s="16"/>
      <c r="I521" s="16"/>
      <c r="J521" s="16"/>
      <c r="K521" s="16"/>
      <c r="L521" s="16"/>
      <c r="M521" s="41"/>
      <c r="N521" s="41"/>
      <c r="O521" s="41"/>
      <c r="P521" s="41"/>
      <c r="Q521" s="41"/>
      <c r="R521" s="41"/>
      <c r="S521" s="41"/>
      <c r="T521" s="81"/>
      <c r="U521" s="90"/>
      <c r="V521" s="90"/>
      <c r="W521" s="92"/>
      <c r="X521" s="82"/>
      <c r="Y521" s="82"/>
      <c r="Z521" s="82"/>
      <c r="AA521" s="82"/>
      <c r="AB521" s="61"/>
      <c r="AC521" s="61"/>
      <c r="AD521" s="61"/>
      <c r="AE521" s="34"/>
    </row>
    <row r="522" spans="1:31" ht="15.75" customHeight="1">
      <c r="A522" s="16"/>
      <c r="B522" s="41"/>
      <c r="C522" s="41"/>
      <c r="D522" s="41"/>
      <c r="E522" s="41"/>
      <c r="F522" s="16"/>
      <c r="G522" s="16"/>
      <c r="H522" s="16"/>
      <c r="I522" s="16"/>
      <c r="J522" s="16"/>
      <c r="K522" s="16"/>
      <c r="L522" s="16"/>
      <c r="M522" s="41"/>
      <c r="N522" s="41"/>
      <c r="O522" s="41"/>
      <c r="P522" s="41"/>
      <c r="Q522" s="41"/>
      <c r="R522" s="41"/>
      <c r="S522" s="41"/>
      <c r="T522" s="81"/>
      <c r="U522" s="90"/>
      <c r="V522" s="90"/>
      <c r="W522" s="92"/>
      <c r="X522" s="82"/>
      <c r="Y522" s="82"/>
      <c r="Z522" s="82"/>
      <c r="AA522" s="82"/>
      <c r="AB522" s="61"/>
      <c r="AC522" s="61"/>
      <c r="AD522" s="61"/>
      <c r="AE522" s="34"/>
    </row>
    <row r="523" spans="1:31" ht="15.75" customHeight="1">
      <c r="A523" s="16"/>
      <c r="B523" s="41"/>
      <c r="C523" s="41"/>
      <c r="D523" s="41"/>
      <c r="E523" s="41"/>
      <c r="F523" s="16"/>
      <c r="G523" s="16"/>
      <c r="H523" s="16"/>
      <c r="I523" s="16"/>
      <c r="J523" s="16"/>
      <c r="K523" s="16"/>
      <c r="L523" s="16"/>
      <c r="M523" s="41"/>
      <c r="N523" s="41"/>
      <c r="O523" s="41"/>
      <c r="P523" s="41"/>
      <c r="Q523" s="41"/>
      <c r="R523" s="41"/>
      <c r="S523" s="41"/>
      <c r="T523" s="81"/>
      <c r="U523" s="90"/>
      <c r="V523" s="90"/>
      <c r="W523" s="92"/>
      <c r="X523" s="82"/>
      <c r="Y523" s="82"/>
      <c r="Z523" s="82"/>
      <c r="AA523" s="82"/>
      <c r="AB523" s="61"/>
      <c r="AC523" s="61"/>
      <c r="AD523" s="61"/>
      <c r="AE523" s="34"/>
    </row>
    <row r="524" spans="1:31" ht="15.75" customHeight="1">
      <c r="A524" s="16"/>
      <c r="B524" s="41"/>
      <c r="C524" s="41"/>
      <c r="D524" s="41"/>
      <c r="E524" s="41"/>
      <c r="F524" s="16"/>
      <c r="G524" s="16"/>
      <c r="H524" s="16"/>
      <c r="I524" s="16"/>
      <c r="J524" s="16"/>
      <c r="K524" s="16"/>
      <c r="L524" s="16"/>
      <c r="M524" s="41"/>
      <c r="N524" s="41"/>
      <c r="O524" s="41"/>
      <c r="P524" s="41"/>
      <c r="Q524" s="41"/>
      <c r="R524" s="41"/>
      <c r="S524" s="41"/>
      <c r="T524" s="81"/>
      <c r="U524" s="90"/>
      <c r="V524" s="90"/>
      <c r="W524" s="92"/>
      <c r="X524" s="82"/>
      <c r="Y524" s="82"/>
      <c r="Z524" s="82"/>
      <c r="AA524" s="82"/>
      <c r="AB524" s="61"/>
      <c r="AC524" s="61"/>
      <c r="AD524" s="61"/>
      <c r="AE524" s="34"/>
    </row>
    <row r="525" spans="1:31" ht="15.75" customHeight="1">
      <c r="A525" s="16"/>
      <c r="B525" s="41"/>
      <c r="C525" s="41"/>
      <c r="D525" s="41"/>
      <c r="E525" s="41"/>
      <c r="F525" s="16"/>
      <c r="G525" s="16"/>
      <c r="H525" s="16"/>
      <c r="I525" s="16"/>
      <c r="J525" s="16"/>
      <c r="K525" s="16"/>
      <c r="L525" s="16"/>
      <c r="M525" s="41"/>
      <c r="N525" s="41"/>
      <c r="O525" s="41"/>
      <c r="P525" s="41"/>
      <c r="Q525" s="41"/>
      <c r="R525" s="41"/>
      <c r="S525" s="41"/>
      <c r="T525" s="81"/>
      <c r="U525" s="90"/>
      <c r="V525" s="90"/>
      <c r="W525" s="92"/>
      <c r="X525" s="82"/>
      <c r="Y525" s="82"/>
      <c r="Z525" s="82"/>
      <c r="AA525" s="82"/>
      <c r="AB525" s="67"/>
      <c r="AC525" s="67"/>
      <c r="AD525" s="67"/>
      <c r="AE525" s="34"/>
    </row>
    <row r="526" spans="1:31" ht="15.75" customHeight="1">
      <c r="A526" s="16"/>
      <c r="B526" s="41"/>
      <c r="C526" s="41"/>
      <c r="D526" s="41"/>
      <c r="E526" s="41"/>
      <c r="F526" s="16"/>
      <c r="G526" s="16"/>
      <c r="H526" s="16"/>
      <c r="I526" s="16"/>
      <c r="J526" s="16"/>
      <c r="K526" s="16"/>
      <c r="L526" s="16"/>
      <c r="M526" s="41"/>
      <c r="N526" s="41"/>
      <c r="O526" s="41"/>
      <c r="P526" s="41"/>
      <c r="Q526" s="41"/>
      <c r="R526" s="41"/>
      <c r="S526" s="41"/>
      <c r="T526" s="81"/>
      <c r="U526" s="90"/>
      <c r="V526" s="90"/>
      <c r="W526" s="92"/>
      <c r="X526" s="82"/>
      <c r="Y526" s="82"/>
      <c r="Z526" s="82"/>
      <c r="AA526" s="82"/>
      <c r="AB526" s="61" t="str">
        <f>Acciones_aportes!C1249</f>
        <v>Acción sustantiva para el desarrollo humano sostenible</v>
      </c>
      <c r="AC526" s="62" t="str">
        <f>Acciones_aportes!B1250</f>
        <v>Académico</v>
      </c>
      <c r="AD526" s="24" t="str">
        <f ca="1">IFERROR(__xludf.DUMMYFUNCTION("FILTER(X$2:X$509,W$2:W$509=AB526,V$2:V$509=AC526)"),"2.2.2. Actualizar las áreas estratégicas institucionales que orienten las MAS para propiciar el desarrollo humano sostenible en las regiones, los territorios y las comunidades")</f>
        <v>2.2.2. Actualizar las áreas estratégicas institucionales que orienten las MAS para propiciar el desarrollo humano sostenible en las regiones, los territorios y las comunidades</v>
      </c>
      <c r="AE526" s="27"/>
    </row>
    <row r="527" spans="1:31" ht="15.75" customHeight="1">
      <c r="A527" s="16"/>
      <c r="B527" s="41"/>
      <c r="C527" s="41"/>
      <c r="D527" s="41"/>
      <c r="E527" s="41"/>
      <c r="F527" s="16"/>
      <c r="G527" s="16"/>
      <c r="H527" s="16"/>
      <c r="I527" s="16"/>
      <c r="J527" s="16"/>
      <c r="K527" s="16"/>
      <c r="L527" s="16"/>
      <c r="M527" s="41"/>
      <c r="N527" s="41"/>
      <c r="O527" s="41"/>
      <c r="P527" s="41"/>
      <c r="Q527" s="41"/>
      <c r="R527" s="41"/>
      <c r="S527" s="41"/>
      <c r="T527" s="82"/>
      <c r="U527" s="82"/>
      <c r="V527" s="89"/>
      <c r="W527" s="92"/>
      <c r="X527" s="82"/>
      <c r="Y527" s="82"/>
      <c r="Z527" s="82"/>
      <c r="AA527" s="82"/>
      <c r="AB527" s="61"/>
      <c r="AC527" s="61"/>
      <c r="AD527" s="61" t="str">
        <f ca="1">IFERROR(__xludf.DUMMYFUNCTION("""COMPUTED_VALUE"""),"2.2.3. Consolidar líneas de investigación, extensión y creación simbólica, cultural y artística con enfoque prospectivo y articuladas a las áreas estratégicas institucionales que orienten el desarrollo de las MAS")</f>
        <v>2.2.3. Consolidar líneas de investigación, extensión y creación simbólica, cultural y artística con enfoque prospectivo y articuladas a las áreas estratégicas institucionales que orienten el desarrollo de las MAS</v>
      </c>
      <c r="AE527" s="34"/>
    </row>
    <row r="528" spans="1:31" ht="15.75" customHeight="1">
      <c r="A528" s="16"/>
      <c r="B528" s="41"/>
      <c r="C528" s="41"/>
      <c r="D528" s="41"/>
      <c r="E528" s="41"/>
      <c r="F528" s="16"/>
      <c r="G528" s="16"/>
      <c r="H528" s="16"/>
      <c r="I528" s="16"/>
      <c r="J528" s="16"/>
      <c r="K528" s="16"/>
      <c r="L528" s="16"/>
      <c r="M528" s="41"/>
      <c r="N528" s="41"/>
      <c r="O528" s="41"/>
      <c r="P528" s="41"/>
      <c r="Q528" s="41"/>
      <c r="R528" s="41"/>
      <c r="S528" s="41"/>
      <c r="T528" s="82"/>
      <c r="U528" s="82"/>
      <c r="V528" s="89"/>
      <c r="W528" s="92"/>
      <c r="X528" s="82"/>
      <c r="Y528" s="82"/>
      <c r="Z528" s="82"/>
      <c r="AA528" s="82"/>
      <c r="AB528" s="24" t="str">
        <f ca="1">IFERROR(__xludf.DUMMYFUNCTION("UNIQUE(FILTER(V$2:V$509,W$2:W$509=AB526))"),"Administrativo ")</f>
        <v xml:space="preserve">Administrativo </v>
      </c>
      <c r="AC528" s="61"/>
      <c r="AD528" s="61" t="str">
        <f ca="1">IFERROR(__xludf.DUMMYFUNCTION("""COMPUTED_VALUE"""),"2.2.4. Desarrollar acciones orientadas a la transformación del modelo de gestión de los institutos de investigación que propicie el fortalecimiento de su acción sustantiva")</f>
        <v>2.2.4. Desarrollar acciones orientadas a la transformación del modelo de gestión de los institutos de investigación que propicie el fortalecimiento de su acción sustantiva</v>
      </c>
      <c r="AE528" s="34"/>
    </row>
    <row r="529" spans="1:31" ht="15.75" customHeight="1">
      <c r="A529" s="16"/>
      <c r="B529" s="41"/>
      <c r="C529" s="41"/>
      <c r="D529" s="41"/>
      <c r="E529" s="41"/>
      <c r="F529" s="16"/>
      <c r="G529" s="16"/>
      <c r="H529" s="16"/>
      <c r="I529" s="16"/>
      <c r="J529" s="16"/>
      <c r="K529" s="16"/>
      <c r="L529" s="16"/>
      <c r="M529" s="41"/>
      <c r="N529" s="41"/>
      <c r="O529" s="41"/>
      <c r="P529" s="41"/>
      <c r="Q529" s="41"/>
      <c r="R529" s="41"/>
      <c r="S529" s="41"/>
      <c r="T529" s="82"/>
      <c r="U529" s="82"/>
      <c r="V529" s="89"/>
      <c r="W529" s="92"/>
      <c r="X529" s="82"/>
      <c r="Y529" s="82"/>
      <c r="Z529" s="82"/>
      <c r="AA529" s="82"/>
      <c r="AB529" s="62" t="str">
        <f ca="1">IFERROR(__xludf.DUMMYFUNCTION("""COMPUTED_VALUE"""),"Académico")</f>
        <v>Académico</v>
      </c>
      <c r="AC529" s="61"/>
      <c r="AD529" s="61" t="str">
        <f ca="1">IFERROR(__xludf.DUMMYFUNCTION("""COMPUTED_VALUE"""),"2.2.5. Desarrollar mecanismos de articulación del quehacer de la acción sustantiva entre el pregrado y el grado con el posgrado")</f>
        <v>2.2.5. Desarrollar mecanismos de articulación del quehacer de la acción sustantiva entre el pregrado y el grado con el posgrado</v>
      </c>
      <c r="AE529" s="34"/>
    </row>
    <row r="530" spans="1:31" ht="15.75" customHeight="1">
      <c r="A530" s="16"/>
      <c r="B530" s="41"/>
      <c r="C530" s="41"/>
      <c r="D530" s="41"/>
      <c r="E530" s="41"/>
      <c r="F530" s="16"/>
      <c r="G530" s="16"/>
      <c r="H530" s="16"/>
      <c r="I530" s="16"/>
      <c r="J530" s="16"/>
      <c r="K530" s="16"/>
      <c r="L530" s="16"/>
      <c r="M530" s="41"/>
      <c r="N530" s="41"/>
      <c r="O530" s="41"/>
      <c r="P530" s="41"/>
      <c r="Q530" s="41"/>
      <c r="R530" s="41"/>
      <c r="S530" s="41"/>
      <c r="T530" s="82"/>
      <c r="U530" s="82"/>
      <c r="V530" s="89"/>
      <c r="W530" s="92"/>
      <c r="X530" s="82"/>
      <c r="Y530" s="82"/>
      <c r="Z530" s="82"/>
      <c r="AA530" s="82"/>
      <c r="AB530" s="61" t="str">
        <f ca="1">IFERROR(__xludf.DUMMYFUNCTION("""COMPUTED_VALUE"""),"Vida Universitaria")</f>
        <v>Vida Universitaria</v>
      </c>
      <c r="AC530" s="61"/>
      <c r="AD530" s="61" t="str">
        <f ca="1">IFERROR(__xludf.DUMMYFUNCTION("""COMPUTED_VALUE"""),"2.2.6. Impulsar MAS que propicien el abordaje de asuntos, desafíos y problemáticas de interés nacional, regional y global")</f>
        <v>2.2.6. Impulsar MAS que propicien el abordaje de asuntos, desafíos y problemáticas de interés nacional, regional y global</v>
      </c>
      <c r="AE530" s="34"/>
    </row>
    <row r="531" spans="1:31" ht="15.75" customHeight="1">
      <c r="A531" s="16"/>
      <c r="B531" s="41"/>
      <c r="C531" s="41"/>
      <c r="D531" s="41"/>
      <c r="E531" s="41"/>
      <c r="F531" s="16"/>
      <c r="G531" s="16"/>
      <c r="H531" s="16"/>
      <c r="I531" s="16"/>
      <c r="J531" s="16"/>
      <c r="K531" s="16"/>
      <c r="L531" s="16"/>
      <c r="M531" s="41"/>
      <c r="N531" s="41"/>
      <c r="O531" s="41"/>
      <c r="P531" s="41"/>
      <c r="Q531" s="41"/>
      <c r="R531" s="41"/>
      <c r="S531" s="41"/>
      <c r="T531" s="82"/>
      <c r="U531" s="82"/>
      <c r="V531" s="89"/>
      <c r="W531" s="92"/>
      <c r="X531" s="82"/>
      <c r="Y531" s="82"/>
      <c r="Z531" s="82"/>
      <c r="AA531" s="82"/>
      <c r="AB531" s="61"/>
      <c r="AC531" s="61"/>
      <c r="AD531" s="61" t="str">
        <f ca="1">IFERROR(__xludf.DUMMYFUNCTION("""COMPUTED_VALUE"""),"2.2.7. Profundizar el quehacer de la acción sustantiva mediante prácticas de ciencia abierta orientadas a la generación y difusión colaborativa y democrática del conocimiento")</f>
        <v>2.2.7. Profundizar el quehacer de la acción sustantiva mediante prácticas de ciencia abierta orientadas a la generación y difusión colaborativa y democrática del conocimiento</v>
      </c>
      <c r="AE531" s="34"/>
    </row>
    <row r="532" spans="1:31" ht="15.75" customHeight="1">
      <c r="A532" s="16"/>
      <c r="B532" s="41"/>
      <c r="C532" s="41"/>
      <c r="D532" s="41"/>
      <c r="E532" s="41"/>
      <c r="F532" s="16"/>
      <c r="G532" s="16"/>
      <c r="H532" s="16"/>
      <c r="I532" s="16"/>
      <c r="J532" s="16"/>
      <c r="K532" s="16"/>
      <c r="L532" s="16"/>
      <c r="M532" s="41"/>
      <c r="N532" s="41"/>
      <c r="O532" s="41"/>
      <c r="P532" s="41"/>
      <c r="Q532" s="41"/>
      <c r="R532" s="41"/>
      <c r="S532" s="41"/>
      <c r="T532" s="82"/>
      <c r="U532" s="82"/>
      <c r="V532" s="89"/>
      <c r="W532" s="92"/>
      <c r="X532" s="82"/>
      <c r="Y532" s="82"/>
      <c r="Z532" s="82"/>
      <c r="AA532" s="82"/>
      <c r="AB532" s="61"/>
      <c r="AC532" s="61"/>
      <c r="AD532" s="61" t="str">
        <f ca="1">IFERROR(__xludf.DUMMYFUNCTION("""COMPUTED_VALUE"""),"2.2.8. Promover estrategias de difusión de la producción intelectual en múltiples formatos editoriales orientados por la calidad, pertinencia e impacto social")</f>
        <v>2.2.8. Promover estrategias de difusión de la producción intelectual en múltiples formatos editoriales orientados por la calidad, pertinencia e impacto social</v>
      </c>
      <c r="AE532" s="34"/>
    </row>
    <row r="533" spans="1:31" ht="15.75" customHeight="1">
      <c r="A533" s="16"/>
      <c r="B533" s="41"/>
      <c r="C533" s="41"/>
      <c r="D533" s="41"/>
      <c r="E533" s="41"/>
      <c r="F533" s="16"/>
      <c r="G533" s="16"/>
      <c r="H533" s="16"/>
      <c r="I533" s="16"/>
      <c r="J533" s="16"/>
      <c r="K533" s="16"/>
      <c r="L533" s="16"/>
      <c r="M533" s="41"/>
      <c r="N533" s="41"/>
      <c r="O533" s="41"/>
      <c r="P533" s="41"/>
      <c r="Q533" s="41"/>
      <c r="R533" s="41"/>
      <c r="S533" s="41"/>
      <c r="T533" s="82"/>
      <c r="U533" s="82"/>
      <c r="V533" s="89"/>
      <c r="W533" s="92"/>
      <c r="X533" s="82"/>
      <c r="Y533" s="82"/>
      <c r="Z533" s="82"/>
      <c r="AA533" s="82"/>
      <c r="AB533" s="61"/>
      <c r="AC533" s="61"/>
      <c r="AD533" s="61" t="str">
        <f ca="1">IFERROR(__xludf.DUMMYFUNCTION("""COMPUTED_VALUE"""),"2.2.9. Implementar procedimientos para la evaluación de los resultados e impacto social de las MAS")</f>
        <v>2.2.9. Implementar procedimientos para la evaluación de los resultados e impacto social de las MAS</v>
      </c>
      <c r="AE533" s="34"/>
    </row>
    <row r="534" spans="1:31" ht="15.75" customHeight="1">
      <c r="A534" s="16"/>
      <c r="B534" s="41"/>
      <c r="C534" s="41"/>
      <c r="D534" s="41"/>
      <c r="E534" s="41"/>
      <c r="F534" s="16"/>
      <c r="G534" s="16"/>
      <c r="H534" s="16"/>
      <c r="I534" s="16"/>
      <c r="J534" s="16"/>
      <c r="K534" s="16"/>
      <c r="L534" s="16"/>
      <c r="M534" s="41"/>
      <c r="N534" s="41"/>
      <c r="O534" s="41"/>
      <c r="P534" s="41"/>
      <c r="Q534" s="41"/>
      <c r="R534" s="41"/>
      <c r="S534" s="41"/>
      <c r="T534" s="82"/>
      <c r="U534" s="82"/>
      <c r="V534" s="89"/>
      <c r="W534" s="92"/>
      <c r="X534" s="82"/>
      <c r="Y534" s="82"/>
      <c r="Z534" s="82"/>
      <c r="AA534" s="82"/>
      <c r="AB534" s="61"/>
      <c r="AC534" s="61"/>
      <c r="AD534" s="61" t="str">
        <f ca="1">IFERROR(__xludf.DUMMYFUNCTION("""COMPUTED_VALUE"""),"2.2.10. Promover estrategias de colaboración interuniversitarias facilitadoras de la articulación del trabajo académico en los ámbitos nacional, regional e internacional")</f>
        <v>2.2.10. Promover estrategias de colaboración interuniversitarias facilitadoras de la articulación del trabajo académico en los ámbitos nacional, regional e internacional</v>
      </c>
      <c r="AE534" s="34"/>
    </row>
    <row r="535" spans="1:31" ht="15.75" customHeight="1">
      <c r="A535" s="16"/>
      <c r="B535" s="41"/>
      <c r="C535" s="41"/>
      <c r="D535" s="41"/>
      <c r="E535" s="41"/>
      <c r="F535" s="16"/>
      <c r="G535" s="16"/>
      <c r="H535" s="16"/>
      <c r="I535" s="16"/>
      <c r="J535" s="16"/>
      <c r="K535" s="16"/>
      <c r="L535" s="16"/>
      <c r="M535" s="41"/>
      <c r="N535" s="41"/>
      <c r="O535" s="41"/>
      <c r="P535" s="41"/>
      <c r="Q535" s="41"/>
      <c r="R535" s="41"/>
      <c r="S535" s="41"/>
      <c r="T535" s="82"/>
      <c r="U535" s="82"/>
      <c r="V535" s="89"/>
      <c r="W535" s="92"/>
      <c r="X535" s="82"/>
      <c r="Y535" s="82"/>
      <c r="Z535" s="82"/>
      <c r="AA535" s="82"/>
      <c r="AB535" s="61"/>
      <c r="AC535" s="61"/>
      <c r="AD535" s="61" t="str">
        <f ca="1">IFERROR(__xludf.DUMMYFUNCTION("""COMPUTED_VALUE"""),"2.2.11. Incentivar la producción académica producto del quehacer sustantivo mediante acciones que promuevan el reconocimiento de los méritos e incentivos")</f>
        <v>2.2.11. Incentivar la producción académica producto del quehacer sustantivo mediante acciones que promuevan el reconocimiento de los méritos e incentivos</v>
      </c>
      <c r="AE535" s="34"/>
    </row>
    <row r="536" spans="1:31" ht="15.75" customHeight="1">
      <c r="A536" s="16"/>
      <c r="B536" s="41"/>
      <c r="C536" s="41"/>
      <c r="D536" s="41"/>
      <c r="E536" s="41"/>
      <c r="F536" s="16"/>
      <c r="G536" s="16"/>
      <c r="H536" s="16"/>
      <c r="I536" s="16"/>
      <c r="J536" s="16"/>
      <c r="K536" s="16"/>
      <c r="L536" s="16"/>
      <c r="M536" s="41"/>
      <c r="N536" s="41"/>
      <c r="O536" s="41"/>
      <c r="P536" s="41"/>
      <c r="Q536" s="41"/>
      <c r="R536" s="41"/>
      <c r="S536" s="41"/>
      <c r="T536" s="82"/>
      <c r="U536" s="82"/>
      <c r="V536" s="89"/>
      <c r="W536" s="92"/>
      <c r="X536" s="82"/>
      <c r="Y536" s="82"/>
      <c r="Z536" s="82"/>
      <c r="AA536" s="82"/>
      <c r="AB536" s="61"/>
      <c r="AC536" s="61"/>
      <c r="AD536" s="61"/>
      <c r="AE536" s="34"/>
    </row>
    <row r="537" spans="1:31" ht="15.75" customHeight="1">
      <c r="A537" s="16"/>
      <c r="B537" s="41"/>
      <c r="C537" s="41"/>
      <c r="D537" s="41"/>
      <c r="E537" s="41"/>
      <c r="F537" s="16"/>
      <c r="G537" s="16"/>
      <c r="H537" s="16"/>
      <c r="I537" s="16"/>
      <c r="J537" s="16"/>
      <c r="K537" s="16"/>
      <c r="L537" s="16"/>
      <c r="M537" s="41"/>
      <c r="N537" s="41"/>
      <c r="O537" s="41"/>
      <c r="P537" s="41"/>
      <c r="Q537" s="41"/>
      <c r="R537" s="41"/>
      <c r="S537" s="41"/>
      <c r="T537" s="82"/>
      <c r="U537" s="82"/>
      <c r="V537" s="89"/>
      <c r="W537" s="92"/>
      <c r="X537" s="82"/>
      <c r="Y537" s="82"/>
      <c r="Z537" s="82"/>
      <c r="AA537" s="82"/>
      <c r="AB537" s="61"/>
      <c r="AC537" s="61"/>
      <c r="AD537" s="61"/>
      <c r="AE537" s="34"/>
    </row>
    <row r="538" spans="1:31" ht="15.75" customHeight="1">
      <c r="A538" s="16"/>
      <c r="B538" s="41"/>
      <c r="C538" s="41"/>
      <c r="D538" s="41"/>
      <c r="E538" s="41"/>
      <c r="F538" s="16"/>
      <c r="G538" s="16"/>
      <c r="H538" s="16"/>
      <c r="I538" s="16"/>
      <c r="J538" s="16"/>
      <c r="K538" s="16"/>
      <c r="L538" s="16"/>
      <c r="M538" s="41"/>
      <c r="N538" s="41"/>
      <c r="O538" s="41"/>
      <c r="P538" s="41"/>
      <c r="Q538" s="41"/>
      <c r="R538" s="41"/>
      <c r="S538" s="41"/>
      <c r="T538" s="82"/>
      <c r="U538" s="82"/>
      <c r="V538" s="89"/>
      <c r="W538" s="92"/>
      <c r="X538" s="82"/>
      <c r="Y538" s="82"/>
      <c r="Z538" s="82"/>
      <c r="AA538" s="82"/>
      <c r="AB538" s="61"/>
      <c r="AC538" s="61"/>
      <c r="AD538" s="61"/>
      <c r="AE538" s="34"/>
    </row>
    <row r="539" spans="1:31" ht="15.75" customHeight="1">
      <c r="A539" s="16"/>
      <c r="B539" s="41"/>
      <c r="C539" s="41"/>
      <c r="D539" s="41"/>
      <c r="E539" s="41"/>
      <c r="F539" s="16"/>
      <c r="G539" s="16"/>
      <c r="H539" s="16"/>
      <c r="I539" s="16"/>
      <c r="J539" s="16"/>
      <c r="K539" s="16"/>
      <c r="L539" s="16"/>
      <c r="M539" s="41"/>
      <c r="N539" s="41"/>
      <c r="O539" s="41"/>
      <c r="P539" s="41"/>
      <c r="Q539" s="41"/>
      <c r="R539" s="41"/>
      <c r="S539" s="41"/>
      <c r="T539" s="82"/>
      <c r="U539" s="82"/>
      <c r="V539" s="89"/>
      <c r="W539" s="92"/>
      <c r="X539" s="82"/>
      <c r="Y539" s="82"/>
      <c r="Z539" s="82"/>
      <c r="AA539" s="82"/>
      <c r="AB539" s="61"/>
      <c r="AC539" s="61"/>
      <c r="AD539" s="61"/>
      <c r="AE539" s="34"/>
    </row>
    <row r="540" spans="1:31" ht="15.75" customHeight="1">
      <c r="A540" s="16"/>
      <c r="B540" s="41"/>
      <c r="C540" s="41"/>
      <c r="D540" s="41"/>
      <c r="E540" s="41"/>
      <c r="F540" s="16"/>
      <c r="G540" s="16"/>
      <c r="H540" s="16"/>
      <c r="I540" s="16"/>
      <c r="J540" s="16"/>
      <c r="K540" s="16"/>
      <c r="L540" s="16"/>
      <c r="M540" s="41"/>
      <c r="N540" s="41"/>
      <c r="O540" s="41"/>
      <c r="P540" s="41"/>
      <c r="Q540" s="41"/>
      <c r="R540" s="41"/>
      <c r="S540" s="41"/>
      <c r="T540" s="82"/>
      <c r="U540" s="82"/>
      <c r="V540" s="89"/>
      <c r="W540" s="92"/>
      <c r="X540" s="82"/>
      <c r="Y540" s="82"/>
      <c r="Z540" s="82"/>
      <c r="AA540" s="82"/>
      <c r="AB540" s="61"/>
      <c r="AC540" s="61"/>
      <c r="AD540" s="61"/>
      <c r="AE540" s="34"/>
    </row>
    <row r="541" spans="1:31" ht="15.75" customHeight="1">
      <c r="A541" s="16"/>
      <c r="B541" s="41"/>
      <c r="C541" s="41"/>
      <c r="D541" s="41"/>
      <c r="E541" s="41"/>
      <c r="F541" s="16"/>
      <c r="G541" s="16"/>
      <c r="H541" s="16"/>
      <c r="I541" s="16"/>
      <c r="J541" s="16"/>
      <c r="K541" s="16"/>
      <c r="L541" s="16"/>
      <c r="M541" s="41"/>
      <c r="N541" s="41"/>
      <c r="O541" s="41"/>
      <c r="P541" s="41"/>
      <c r="Q541" s="41"/>
      <c r="R541" s="41"/>
      <c r="S541" s="41"/>
      <c r="T541" s="82"/>
      <c r="U541" s="82"/>
      <c r="V541" s="89"/>
      <c r="W541" s="92"/>
      <c r="X541" s="82"/>
      <c r="Y541" s="82"/>
      <c r="Z541" s="82"/>
      <c r="AA541" s="82"/>
      <c r="AB541" s="61"/>
      <c r="AC541" s="61"/>
      <c r="AD541" s="61"/>
      <c r="AE541" s="34"/>
    </row>
    <row r="542" spans="1:31" ht="15.75" customHeight="1">
      <c r="A542" s="16"/>
      <c r="B542" s="41"/>
      <c r="C542" s="41"/>
      <c r="D542" s="41"/>
      <c r="E542" s="41"/>
      <c r="F542" s="16"/>
      <c r="G542" s="16"/>
      <c r="H542" s="16"/>
      <c r="I542" s="16"/>
      <c r="J542" s="16"/>
      <c r="K542" s="16"/>
      <c r="L542" s="16"/>
      <c r="M542" s="41"/>
      <c r="N542" s="41"/>
      <c r="O542" s="41"/>
      <c r="P542" s="41"/>
      <c r="Q542" s="41"/>
      <c r="R542" s="41"/>
      <c r="S542" s="41"/>
      <c r="T542" s="82"/>
      <c r="U542" s="82"/>
      <c r="V542" s="89"/>
      <c r="W542" s="92"/>
      <c r="X542" s="82"/>
      <c r="Y542" s="82"/>
      <c r="Z542" s="82"/>
      <c r="AA542" s="82"/>
      <c r="AB542" s="61"/>
      <c r="AC542" s="61"/>
      <c r="AD542" s="61"/>
      <c r="AE542" s="34"/>
    </row>
    <row r="543" spans="1:31" ht="15.75" customHeight="1">
      <c r="A543" s="16"/>
      <c r="B543" s="41"/>
      <c r="C543" s="41"/>
      <c r="D543" s="41"/>
      <c r="E543" s="41"/>
      <c r="F543" s="16"/>
      <c r="G543" s="16"/>
      <c r="H543" s="16"/>
      <c r="I543" s="16"/>
      <c r="J543" s="16"/>
      <c r="K543" s="16"/>
      <c r="L543" s="16"/>
      <c r="M543" s="41"/>
      <c r="N543" s="41"/>
      <c r="O543" s="41"/>
      <c r="P543" s="41"/>
      <c r="Q543" s="41"/>
      <c r="R543" s="41"/>
      <c r="S543" s="41"/>
      <c r="T543" s="82"/>
      <c r="U543" s="82"/>
      <c r="V543" s="89"/>
      <c r="W543" s="92"/>
      <c r="X543" s="82"/>
      <c r="Y543" s="82"/>
      <c r="Z543" s="82"/>
      <c r="AA543" s="82"/>
      <c r="AB543" s="67"/>
      <c r="AC543" s="67"/>
      <c r="AD543" s="67"/>
      <c r="AE543" s="34"/>
    </row>
    <row r="544" spans="1:31" ht="15.75" customHeight="1">
      <c r="A544" s="16"/>
      <c r="B544" s="41"/>
      <c r="C544" s="41"/>
      <c r="D544" s="41"/>
      <c r="E544" s="41"/>
      <c r="F544" s="16"/>
      <c r="G544" s="16"/>
      <c r="H544" s="16"/>
      <c r="I544" s="16"/>
      <c r="J544" s="16"/>
      <c r="K544" s="16"/>
      <c r="L544" s="16"/>
      <c r="M544" s="41"/>
      <c r="N544" s="41"/>
      <c r="O544" s="41"/>
      <c r="P544" s="41"/>
      <c r="Q544" s="41"/>
      <c r="R544" s="41"/>
      <c r="S544" s="41"/>
      <c r="T544" s="82"/>
      <c r="U544" s="82"/>
      <c r="V544" s="89"/>
      <c r="W544" s="92"/>
      <c r="X544" s="82"/>
      <c r="Y544" s="82"/>
      <c r="Z544" s="82"/>
      <c r="AA544" s="82"/>
      <c r="AB544" s="87" t="str">
        <f>Acciones_aportes!C1292</f>
        <v>Acción sustantiva para el desarrollo humano sostenible</v>
      </c>
      <c r="AC544" s="88" t="str">
        <f>Acciones_aportes!B1293</f>
        <v>Vida Universitaria</v>
      </c>
      <c r="AD544" s="25" t="str">
        <f ca="1">IFERROR(__xludf.DUMMYFUNCTION("FILTER(X$2:X$509,W$2:W$509=AB544,V$2:V$509=AC544)"),"2.2.12. Promover espacios de participación de las personas estudiantes en las diversas MAS que contribuyan en su formación integral")</f>
        <v>2.2.12. Promover espacios de participación de las personas estudiantes en las diversas MAS que contribuyan en su formación integral</v>
      </c>
      <c r="AE544" s="27"/>
    </row>
    <row r="545" spans="1:31" ht="15.75" customHeight="1">
      <c r="A545" s="16"/>
      <c r="B545" s="41"/>
      <c r="C545" s="41"/>
      <c r="D545" s="41"/>
      <c r="E545" s="41"/>
      <c r="F545" s="16"/>
      <c r="G545" s="16"/>
      <c r="H545" s="16"/>
      <c r="I545" s="16"/>
      <c r="J545" s="16"/>
      <c r="K545" s="16"/>
      <c r="L545" s="16"/>
      <c r="M545" s="41"/>
      <c r="N545" s="41"/>
      <c r="O545" s="41"/>
      <c r="P545" s="41"/>
      <c r="Q545" s="41"/>
      <c r="R545" s="41"/>
      <c r="S545" s="41"/>
      <c r="T545" s="82"/>
      <c r="U545" s="82"/>
      <c r="V545" s="89"/>
      <c r="W545" s="92"/>
      <c r="X545" s="82"/>
      <c r="Y545" s="82"/>
      <c r="Z545" s="82"/>
      <c r="AA545" s="82"/>
      <c r="AB545" s="61"/>
      <c r="AC545" s="61"/>
      <c r="AD545" s="61"/>
      <c r="AE545" s="34"/>
    </row>
    <row r="546" spans="1:31" ht="15.75" customHeight="1">
      <c r="A546" s="16"/>
      <c r="B546" s="41"/>
      <c r="C546" s="41"/>
      <c r="D546" s="41"/>
      <c r="E546" s="41"/>
      <c r="F546" s="16"/>
      <c r="G546" s="16"/>
      <c r="H546" s="16"/>
      <c r="I546" s="16"/>
      <c r="J546" s="16"/>
      <c r="K546" s="16"/>
      <c r="L546" s="16"/>
      <c r="M546" s="41"/>
      <c r="N546" s="41"/>
      <c r="O546" s="41"/>
      <c r="P546" s="41"/>
      <c r="Q546" s="41"/>
      <c r="R546" s="41"/>
      <c r="S546" s="41"/>
      <c r="T546" s="82"/>
      <c r="U546" s="82"/>
      <c r="V546" s="89"/>
      <c r="W546" s="92"/>
      <c r="X546" s="82"/>
      <c r="Y546" s="82"/>
      <c r="Z546" s="82"/>
      <c r="AA546" s="82"/>
      <c r="AB546" s="25" t="str">
        <f ca="1">IFERROR(__xludf.DUMMYFUNCTION("UNIQUE(FILTER(V$2:V$509,W$2:W$509=AB544))"),"Administrativo ")</f>
        <v xml:space="preserve">Administrativo </v>
      </c>
      <c r="AC546" s="61"/>
      <c r="AD546" s="61"/>
      <c r="AE546" s="34"/>
    </row>
    <row r="547" spans="1:31" ht="15.75" customHeight="1">
      <c r="A547" s="16"/>
      <c r="B547" s="41"/>
      <c r="C547" s="41"/>
      <c r="D547" s="41"/>
      <c r="E547" s="41"/>
      <c r="F547" s="16"/>
      <c r="G547" s="16"/>
      <c r="H547" s="16"/>
      <c r="I547" s="16"/>
      <c r="J547" s="16"/>
      <c r="K547" s="16"/>
      <c r="L547" s="16"/>
      <c r="M547" s="41"/>
      <c r="N547" s="41"/>
      <c r="O547" s="41"/>
      <c r="P547" s="41"/>
      <c r="Q547" s="41"/>
      <c r="R547" s="41"/>
      <c r="S547" s="41"/>
      <c r="T547" s="82"/>
      <c r="U547" s="82"/>
      <c r="V547" s="89"/>
      <c r="W547" s="92"/>
      <c r="X547" s="82"/>
      <c r="Y547" s="82"/>
      <c r="Z547" s="82"/>
      <c r="AA547" s="82"/>
      <c r="AB547" s="62" t="str">
        <f ca="1">IFERROR(__xludf.DUMMYFUNCTION("""COMPUTED_VALUE"""),"Académico")</f>
        <v>Académico</v>
      </c>
      <c r="AC547" s="61"/>
      <c r="AD547" s="61"/>
      <c r="AE547" s="34"/>
    </row>
    <row r="548" spans="1:31" ht="15.75" customHeight="1">
      <c r="A548" s="16"/>
      <c r="B548" s="41"/>
      <c r="C548" s="41"/>
      <c r="D548" s="41"/>
      <c r="E548" s="41"/>
      <c r="F548" s="16"/>
      <c r="G548" s="16"/>
      <c r="H548" s="16"/>
      <c r="I548" s="16"/>
      <c r="J548" s="16"/>
      <c r="K548" s="16"/>
      <c r="L548" s="16"/>
      <c r="M548" s="41"/>
      <c r="N548" s="41"/>
      <c r="O548" s="41"/>
      <c r="P548" s="41"/>
      <c r="Q548" s="41"/>
      <c r="R548" s="41"/>
      <c r="S548" s="41"/>
      <c r="T548" s="82"/>
      <c r="U548" s="82"/>
      <c r="V548" s="89"/>
      <c r="W548" s="92"/>
      <c r="X548" s="82"/>
      <c r="Y548" s="82"/>
      <c r="Z548" s="82"/>
      <c r="AA548" s="82"/>
      <c r="AB548" s="61" t="str">
        <f ca="1">IFERROR(__xludf.DUMMYFUNCTION("""COMPUTED_VALUE"""),"Vida Universitaria")</f>
        <v>Vida Universitaria</v>
      </c>
      <c r="AC548" s="61"/>
      <c r="AD548" s="61"/>
      <c r="AE548" s="34"/>
    </row>
    <row r="549" spans="1:31" ht="15.75" customHeight="1">
      <c r="A549" s="16"/>
      <c r="B549" s="41"/>
      <c r="C549" s="41"/>
      <c r="D549" s="41"/>
      <c r="E549" s="41"/>
      <c r="F549" s="16"/>
      <c r="G549" s="16"/>
      <c r="H549" s="16"/>
      <c r="I549" s="16"/>
      <c r="J549" s="16"/>
      <c r="K549" s="16"/>
      <c r="L549" s="16"/>
      <c r="M549" s="41"/>
      <c r="N549" s="41"/>
      <c r="O549" s="41"/>
      <c r="P549" s="41"/>
      <c r="Q549" s="41"/>
      <c r="R549" s="41"/>
      <c r="S549" s="41"/>
      <c r="T549" s="82"/>
      <c r="U549" s="82"/>
      <c r="V549" s="89"/>
      <c r="W549" s="92"/>
      <c r="X549" s="82"/>
      <c r="Y549" s="82"/>
      <c r="Z549" s="82"/>
      <c r="AA549" s="82"/>
      <c r="AB549" s="61"/>
      <c r="AC549" s="61"/>
      <c r="AD549" s="61"/>
      <c r="AE549" s="34"/>
    </row>
    <row r="550" spans="1:31" ht="15.75" customHeight="1">
      <c r="A550" s="16"/>
      <c r="B550" s="41"/>
      <c r="C550" s="41"/>
      <c r="D550" s="41"/>
      <c r="E550" s="41"/>
      <c r="F550" s="16"/>
      <c r="G550" s="16"/>
      <c r="H550" s="16"/>
      <c r="I550" s="16"/>
      <c r="J550" s="16"/>
      <c r="K550" s="16"/>
      <c r="L550" s="16"/>
      <c r="M550" s="41"/>
      <c r="N550" s="41"/>
      <c r="O550" s="41"/>
      <c r="P550" s="41"/>
      <c r="Q550" s="41"/>
      <c r="R550" s="41"/>
      <c r="S550" s="41"/>
      <c r="T550" s="82"/>
      <c r="U550" s="82"/>
      <c r="V550" s="89"/>
      <c r="W550" s="92"/>
      <c r="X550" s="82"/>
      <c r="Y550" s="82"/>
      <c r="Z550" s="82"/>
      <c r="AA550" s="82"/>
      <c r="AB550" s="61"/>
      <c r="AC550" s="61"/>
      <c r="AD550" s="61"/>
      <c r="AE550" s="34"/>
    </row>
    <row r="551" spans="1:31" ht="15.75" customHeight="1">
      <c r="A551" s="16"/>
      <c r="B551" s="41"/>
      <c r="C551" s="41"/>
      <c r="D551" s="41"/>
      <c r="E551" s="41"/>
      <c r="F551" s="16"/>
      <c r="G551" s="16"/>
      <c r="H551" s="16"/>
      <c r="I551" s="16"/>
      <c r="J551" s="16"/>
      <c r="K551" s="16"/>
      <c r="L551" s="16"/>
      <c r="M551" s="41"/>
      <c r="N551" s="41"/>
      <c r="O551" s="41"/>
      <c r="P551" s="41"/>
      <c r="Q551" s="41"/>
      <c r="R551" s="41"/>
      <c r="S551" s="41"/>
      <c r="T551" s="82"/>
      <c r="U551" s="82"/>
      <c r="V551" s="89"/>
      <c r="W551" s="92"/>
      <c r="X551" s="82"/>
      <c r="Y551" s="82"/>
      <c r="Z551" s="82"/>
      <c r="AA551" s="82"/>
      <c r="AB551" s="61"/>
      <c r="AC551" s="61"/>
      <c r="AD551" s="61"/>
      <c r="AE551" s="34"/>
    </row>
    <row r="552" spans="1:31" ht="15.75" customHeight="1">
      <c r="A552" s="16"/>
      <c r="B552" s="41"/>
      <c r="C552" s="41"/>
      <c r="D552" s="41"/>
      <c r="E552" s="41"/>
      <c r="F552" s="16"/>
      <c r="G552" s="16"/>
      <c r="H552" s="16"/>
      <c r="I552" s="16"/>
      <c r="J552" s="16"/>
      <c r="K552" s="16"/>
      <c r="L552" s="16"/>
      <c r="M552" s="41"/>
      <c r="N552" s="41"/>
      <c r="O552" s="41"/>
      <c r="P552" s="41"/>
      <c r="Q552" s="41"/>
      <c r="R552" s="41"/>
      <c r="S552" s="41"/>
      <c r="T552" s="82"/>
      <c r="U552" s="82"/>
      <c r="V552" s="89"/>
      <c r="W552" s="92"/>
      <c r="X552" s="82"/>
      <c r="Y552" s="82"/>
      <c r="Z552" s="82"/>
      <c r="AA552" s="82"/>
      <c r="AB552" s="61"/>
      <c r="AC552" s="61"/>
      <c r="AD552" s="61"/>
      <c r="AE552" s="34"/>
    </row>
    <row r="553" spans="1:31" ht="15.75" customHeight="1">
      <c r="A553" s="16"/>
      <c r="B553" s="41"/>
      <c r="C553" s="41"/>
      <c r="D553" s="41"/>
      <c r="E553" s="41"/>
      <c r="F553" s="16"/>
      <c r="G553" s="16"/>
      <c r="H553" s="16"/>
      <c r="I553" s="16"/>
      <c r="J553" s="16"/>
      <c r="K553" s="16"/>
      <c r="L553" s="16"/>
      <c r="M553" s="41"/>
      <c r="N553" s="41"/>
      <c r="O553" s="41"/>
      <c r="P553" s="41"/>
      <c r="Q553" s="41"/>
      <c r="R553" s="41"/>
      <c r="S553" s="41"/>
      <c r="T553" s="82"/>
      <c r="U553" s="82"/>
      <c r="V553" s="89"/>
      <c r="W553" s="92"/>
      <c r="X553" s="82"/>
      <c r="Y553" s="82"/>
      <c r="Z553" s="82"/>
      <c r="AA553" s="82"/>
      <c r="AB553" s="61"/>
      <c r="AC553" s="61"/>
      <c r="AD553" s="61"/>
      <c r="AE553" s="34"/>
    </row>
    <row r="554" spans="1:31" ht="15.75" customHeight="1">
      <c r="A554" s="16"/>
      <c r="B554" s="41"/>
      <c r="C554" s="41"/>
      <c r="D554" s="41"/>
      <c r="E554" s="41"/>
      <c r="F554" s="16"/>
      <c r="G554" s="16"/>
      <c r="H554" s="16"/>
      <c r="I554" s="16"/>
      <c r="J554" s="16"/>
      <c r="K554" s="16"/>
      <c r="L554" s="16"/>
      <c r="M554" s="41"/>
      <c r="N554" s="41"/>
      <c r="O554" s="41"/>
      <c r="P554" s="41"/>
      <c r="Q554" s="41"/>
      <c r="R554" s="41"/>
      <c r="S554" s="41"/>
      <c r="T554" s="82"/>
      <c r="U554" s="82"/>
      <c r="V554" s="89"/>
      <c r="W554" s="92"/>
      <c r="X554" s="82"/>
      <c r="Y554" s="82"/>
      <c r="Z554" s="82"/>
      <c r="AA554" s="82"/>
      <c r="AB554" s="61"/>
      <c r="AC554" s="61"/>
      <c r="AD554" s="61"/>
      <c r="AE554" s="34"/>
    </row>
    <row r="555" spans="1:31" ht="15.75" customHeight="1">
      <c r="A555" s="16"/>
      <c r="B555" s="41"/>
      <c r="C555" s="41"/>
      <c r="D555" s="41"/>
      <c r="E555" s="41"/>
      <c r="F555" s="16"/>
      <c r="G555" s="16"/>
      <c r="H555" s="16"/>
      <c r="I555" s="16"/>
      <c r="J555" s="16"/>
      <c r="K555" s="16"/>
      <c r="L555" s="16"/>
      <c r="M555" s="41"/>
      <c r="N555" s="41"/>
      <c r="O555" s="41"/>
      <c r="P555" s="41"/>
      <c r="Q555" s="41"/>
      <c r="R555" s="41"/>
      <c r="S555" s="41"/>
      <c r="T555" s="82"/>
      <c r="U555" s="82"/>
      <c r="V555" s="89"/>
      <c r="W555" s="92"/>
      <c r="X555" s="82"/>
      <c r="Y555" s="82"/>
      <c r="Z555" s="82"/>
      <c r="AA555" s="82"/>
      <c r="AB555" s="61"/>
      <c r="AC555" s="61"/>
      <c r="AD555" s="61"/>
      <c r="AE555" s="34"/>
    </row>
    <row r="556" spans="1:31" ht="15.75" customHeight="1">
      <c r="A556" s="16"/>
      <c r="B556" s="41"/>
      <c r="C556" s="41"/>
      <c r="D556" s="41"/>
      <c r="E556" s="41"/>
      <c r="F556" s="16"/>
      <c r="G556" s="16"/>
      <c r="H556" s="16"/>
      <c r="I556" s="16"/>
      <c r="J556" s="16"/>
      <c r="K556" s="16"/>
      <c r="L556" s="16"/>
      <c r="M556" s="41"/>
      <c r="N556" s="41"/>
      <c r="O556" s="41"/>
      <c r="P556" s="41"/>
      <c r="Q556" s="41"/>
      <c r="R556" s="41"/>
      <c r="S556" s="41"/>
      <c r="T556" s="82"/>
      <c r="U556" s="82"/>
      <c r="V556" s="89"/>
      <c r="W556" s="92"/>
      <c r="X556" s="82"/>
      <c r="Y556" s="82"/>
      <c r="Z556" s="82"/>
      <c r="AA556" s="82"/>
      <c r="AB556" s="61"/>
      <c r="AC556" s="61"/>
      <c r="AD556" s="61"/>
      <c r="AE556" s="34"/>
    </row>
    <row r="557" spans="1:31" ht="15.75" customHeight="1">
      <c r="A557" s="16"/>
      <c r="B557" s="41"/>
      <c r="C557" s="41"/>
      <c r="D557" s="41"/>
      <c r="E557" s="41"/>
      <c r="F557" s="16"/>
      <c r="G557" s="16"/>
      <c r="H557" s="16"/>
      <c r="I557" s="16"/>
      <c r="J557" s="16"/>
      <c r="K557" s="16"/>
      <c r="L557" s="16"/>
      <c r="M557" s="41"/>
      <c r="N557" s="41"/>
      <c r="O557" s="41"/>
      <c r="P557" s="41"/>
      <c r="Q557" s="41"/>
      <c r="R557" s="41"/>
      <c r="S557" s="41"/>
      <c r="T557" s="82"/>
      <c r="U557" s="82"/>
      <c r="V557" s="89"/>
      <c r="W557" s="92"/>
      <c r="X557" s="82"/>
      <c r="Y557" s="82"/>
      <c r="Z557" s="82"/>
      <c r="AA557" s="82"/>
      <c r="AB557" s="61"/>
      <c r="AC557" s="61"/>
      <c r="AD557" s="61"/>
      <c r="AE557" s="34"/>
    </row>
    <row r="558" spans="1:31" ht="15.75" customHeight="1">
      <c r="A558" s="16"/>
      <c r="B558" s="41"/>
      <c r="C558" s="41"/>
      <c r="D558" s="41"/>
      <c r="E558" s="41"/>
      <c r="F558" s="16"/>
      <c r="G558" s="16"/>
      <c r="H558" s="16"/>
      <c r="I558" s="16"/>
      <c r="J558" s="16"/>
      <c r="K558" s="16"/>
      <c r="L558" s="16"/>
      <c r="M558" s="41"/>
      <c r="N558" s="41"/>
      <c r="O558" s="41"/>
      <c r="P558" s="41"/>
      <c r="Q558" s="41"/>
      <c r="R558" s="41"/>
      <c r="S558" s="41"/>
      <c r="T558" s="82"/>
      <c r="U558" s="82"/>
      <c r="V558" s="89"/>
      <c r="W558" s="92"/>
      <c r="X558" s="82"/>
      <c r="Y558" s="82"/>
      <c r="Z558" s="82"/>
      <c r="AA558" s="82"/>
      <c r="AB558" s="61"/>
      <c r="AC558" s="61"/>
      <c r="AD558" s="61"/>
      <c r="AE558" s="34"/>
    </row>
    <row r="559" spans="1:31" ht="15.75" customHeight="1">
      <c r="A559" s="16"/>
      <c r="B559" s="41"/>
      <c r="C559" s="41"/>
      <c r="D559" s="41"/>
      <c r="E559" s="41"/>
      <c r="F559" s="16"/>
      <c r="G559" s="16"/>
      <c r="H559" s="16"/>
      <c r="I559" s="16"/>
      <c r="J559" s="16"/>
      <c r="K559" s="16"/>
      <c r="L559" s="16"/>
      <c r="M559" s="41"/>
      <c r="N559" s="41"/>
      <c r="O559" s="41"/>
      <c r="P559" s="41"/>
      <c r="Q559" s="41"/>
      <c r="R559" s="41"/>
      <c r="S559" s="41"/>
      <c r="T559" s="82"/>
      <c r="U559" s="82"/>
      <c r="V559" s="89"/>
      <c r="W559" s="92"/>
      <c r="X559" s="82"/>
      <c r="Y559" s="82"/>
      <c r="Z559" s="82"/>
      <c r="AA559" s="82"/>
      <c r="AB559" s="61"/>
      <c r="AC559" s="61"/>
      <c r="AD559" s="61"/>
      <c r="AE559" s="34"/>
    </row>
    <row r="560" spans="1:31" ht="15.75" customHeight="1">
      <c r="A560" s="16"/>
      <c r="B560" s="41"/>
      <c r="C560" s="41"/>
      <c r="D560" s="41"/>
      <c r="E560" s="41"/>
      <c r="F560" s="16"/>
      <c r="G560" s="16"/>
      <c r="H560" s="16"/>
      <c r="I560" s="16"/>
      <c r="J560" s="16"/>
      <c r="K560" s="16"/>
      <c r="L560" s="16"/>
      <c r="M560" s="41"/>
      <c r="N560" s="41"/>
      <c r="O560" s="41"/>
      <c r="P560" s="41"/>
      <c r="Q560" s="41"/>
      <c r="R560" s="41"/>
      <c r="S560" s="41"/>
      <c r="T560" s="82"/>
      <c r="U560" s="82"/>
      <c r="V560" s="89"/>
      <c r="W560" s="92"/>
      <c r="X560" s="82"/>
      <c r="Y560" s="82"/>
      <c r="Z560" s="82"/>
      <c r="AA560" s="82"/>
      <c r="AB560" s="61"/>
      <c r="AC560" s="61"/>
      <c r="AD560" s="61"/>
      <c r="AE560" s="34"/>
    </row>
    <row r="561" spans="1:31" ht="15.75" customHeight="1">
      <c r="A561" s="16"/>
      <c r="B561" s="41"/>
      <c r="C561" s="41"/>
      <c r="D561" s="41"/>
      <c r="E561" s="41"/>
      <c r="F561" s="16"/>
      <c r="G561" s="16"/>
      <c r="H561" s="16"/>
      <c r="I561" s="16"/>
      <c r="J561" s="16"/>
      <c r="K561" s="16"/>
      <c r="L561" s="16"/>
      <c r="M561" s="41"/>
      <c r="N561" s="41"/>
      <c r="O561" s="41"/>
      <c r="P561" s="41"/>
      <c r="Q561" s="41"/>
      <c r="R561" s="41"/>
      <c r="S561" s="41"/>
      <c r="T561" s="82"/>
      <c r="U561" s="82"/>
      <c r="V561" s="89"/>
      <c r="W561" s="92"/>
      <c r="X561" s="82"/>
      <c r="Y561" s="82"/>
      <c r="Z561" s="82"/>
      <c r="AA561" s="82"/>
      <c r="AB561" s="67"/>
      <c r="AC561" s="67"/>
      <c r="AD561" s="67"/>
      <c r="AE561" s="34"/>
    </row>
    <row r="562" spans="1:31" ht="15.75" customHeight="1">
      <c r="A562" s="16"/>
      <c r="B562" s="41"/>
      <c r="C562" s="41"/>
      <c r="D562" s="41"/>
      <c r="E562" s="41"/>
      <c r="F562" s="16"/>
      <c r="G562" s="16"/>
      <c r="H562" s="16"/>
      <c r="I562" s="16"/>
      <c r="J562" s="16"/>
      <c r="K562" s="16"/>
      <c r="L562" s="16"/>
      <c r="M562" s="41"/>
      <c r="N562" s="41"/>
      <c r="O562" s="41"/>
      <c r="P562" s="41"/>
      <c r="Q562" s="41"/>
      <c r="R562" s="41"/>
      <c r="S562" s="41"/>
      <c r="T562" s="82"/>
      <c r="U562" s="82"/>
      <c r="V562" s="89"/>
      <c r="W562" s="92"/>
      <c r="X562" s="82"/>
      <c r="Y562" s="82"/>
      <c r="Z562" s="82"/>
      <c r="AA562" s="82"/>
      <c r="AB562" s="93" t="str">
        <f>Acciones_aportes!C1335</f>
        <v>Innovación y transformación de las carreras de grado y posgrado</v>
      </c>
      <c r="AC562" s="88" t="str">
        <f>Acciones_aportes!B1336</f>
        <v>Académico</v>
      </c>
      <c r="AD562" s="25" t="str">
        <f ca="1">IFERROR(__xludf.DUMMYFUNCTION("FILTER(X$2:X$509,W$2:W$509=AB562,V$2:V$509=AC562)"),"2.3.1. Consolidar un subsistema institucional de aseguramiento de la calidad de la oferta docente que garantice su evaluación permanente con criterios e indicadores definidos")</f>
        <v>2.3.1. Consolidar un subsistema institucional de aseguramiento de la calidad de la oferta docente que garantice su evaluación permanente con criterios e indicadores definidos</v>
      </c>
      <c r="AE562" s="27"/>
    </row>
    <row r="563" spans="1:31" ht="15.75" customHeight="1">
      <c r="A563" s="16"/>
      <c r="B563" s="41"/>
      <c r="C563" s="41"/>
      <c r="D563" s="41"/>
      <c r="E563" s="41"/>
      <c r="F563" s="16"/>
      <c r="G563" s="16"/>
      <c r="H563" s="16"/>
      <c r="I563" s="16"/>
      <c r="J563" s="16"/>
      <c r="K563" s="16"/>
      <c r="L563" s="16"/>
      <c r="M563" s="41"/>
      <c r="N563" s="41"/>
      <c r="O563" s="41"/>
      <c r="P563" s="41"/>
      <c r="Q563" s="41"/>
      <c r="R563" s="41"/>
      <c r="S563" s="41"/>
      <c r="T563" s="82"/>
      <c r="U563" s="82"/>
      <c r="V563" s="89"/>
      <c r="W563" s="92"/>
      <c r="X563" s="82"/>
      <c r="Y563" s="82"/>
      <c r="Z563" s="82"/>
      <c r="AA563" s="82"/>
      <c r="AB563" s="61"/>
      <c r="AC563" s="61"/>
      <c r="AD563" s="61" t="str">
        <f ca="1">IFERROR(__xludf.DUMMYFUNCTION("""COMPUTED_VALUE"""),"2.3.2. Implementar una oferta académica innovadora mediante diseños y rediseños de planes de los estudios que consideren criterios de gestión curricular innovadores, enfoque MIT, abordaje Interunidades y la pertinencia del contexto regional, territorial e"&amp;" internacional")</f>
        <v>2.3.2. Implementar una oferta académica innovadora mediante diseños y rediseños de planes de los estudios que consideren criterios de gestión curricular innovadores, enfoque MIT, abordaje Interunidades y la pertinencia del contexto regional, territorial e internacional</v>
      </c>
      <c r="AE563" s="34"/>
    </row>
    <row r="564" spans="1:31" ht="15.75" customHeight="1">
      <c r="A564" s="16"/>
      <c r="B564" s="41"/>
      <c r="C564" s="41"/>
      <c r="D564" s="41"/>
      <c r="E564" s="41"/>
      <c r="F564" s="16"/>
      <c r="G564" s="16"/>
      <c r="H564" s="16"/>
      <c r="I564" s="16"/>
      <c r="J564" s="16"/>
      <c r="K564" s="16"/>
      <c r="L564" s="16"/>
      <c r="M564" s="41"/>
      <c r="N564" s="41"/>
      <c r="O564" s="41"/>
      <c r="P564" s="41"/>
      <c r="Q564" s="41"/>
      <c r="R564" s="41"/>
      <c r="S564" s="41"/>
      <c r="T564" s="82"/>
      <c r="U564" s="82"/>
      <c r="V564" s="89"/>
      <c r="W564" s="92"/>
      <c r="X564" s="82"/>
      <c r="Y564" s="82"/>
      <c r="Z564" s="82"/>
      <c r="AA564" s="82"/>
      <c r="AB564" s="26" t="str">
        <f ca="1">IFERROR(__xludf.DUMMYFUNCTION("UNIQUE(FILTER(V$2:V$509,W$2:W$509=AB562))"),"Académico")</f>
        <v>Académico</v>
      </c>
      <c r="AC564" s="61"/>
      <c r="AD564" s="61" t="str">
        <f ca="1">IFERROR(__xludf.DUMMYFUNCTION("""COMPUTED_VALUE"""),"2.3.3. Fortalecer la oferta de educación permanente articulada al pregrado, grado y posgrado que considere la certificación de competencias bajo estándares y la formación técnica en correspondencia con los marcos de cualificación nacionales e internaciona"&amp;"les")</f>
        <v>2.3.3. Fortalecer la oferta de educación permanente articulada al pregrado, grado y posgrado que considere la certificación de competencias bajo estándares y la formación técnica en correspondencia con los marcos de cualificación nacionales e internacionales</v>
      </c>
      <c r="AE564" s="34"/>
    </row>
    <row r="565" spans="1:31" ht="15.75" customHeight="1">
      <c r="A565" s="16"/>
      <c r="B565" s="41"/>
      <c r="C565" s="41"/>
      <c r="D565" s="41"/>
      <c r="E565" s="41"/>
      <c r="F565" s="16"/>
      <c r="G565" s="16"/>
      <c r="H565" s="16"/>
      <c r="I565" s="16"/>
      <c r="J565" s="16"/>
      <c r="K565" s="16"/>
      <c r="L565" s="16"/>
      <c r="M565" s="41"/>
      <c r="N565" s="41"/>
      <c r="O565" s="41"/>
      <c r="P565" s="41"/>
      <c r="Q565" s="41"/>
      <c r="R565" s="41"/>
      <c r="S565" s="41"/>
      <c r="T565" s="82"/>
      <c r="U565" s="82"/>
      <c r="V565" s="89"/>
      <c r="W565" s="92"/>
      <c r="X565" s="82"/>
      <c r="Y565" s="82"/>
      <c r="Z565" s="82"/>
      <c r="AA565" s="82"/>
      <c r="AB565" s="61" t="str">
        <f ca="1">IFERROR(__xludf.DUMMYFUNCTION("""COMPUTED_VALUE"""),"Vida Universitaria")</f>
        <v>Vida Universitaria</v>
      </c>
      <c r="AC565" s="61"/>
      <c r="AD565" s="61" t="str">
        <f ca="1">IFERROR(__xludf.DUMMYFUNCTION("""COMPUTED_VALUE"""),"2.3.4. Diversificar la oferta docente de grados y posgrados orientada a la doble titulación o titulación conjunta con otras universidades nacionales e internacionales ")</f>
        <v xml:space="preserve">2.3.4. Diversificar la oferta docente de grados y posgrados orientada a la doble titulación o titulación conjunta con otras universidades nacionales e internacionales </v>
      </c>
      <c r="AE565" s="34"/>
    </row>
    <row r="566" spans="1:31" ht="15.75" customHeight="1">
      <c r="A566" s="16"/>
      <c r="B566" s="41"/>
      <c r="C566" s="41"/>
      <c r="D566" s="41"/>
      <c r="E566" s="41"/>
      <c r="F566" s="16"/>
      <c r="G566" s="16"/>
      <c r="H566" s="16"/>
      <c r="I566" s="16"/>
      <c r="J566" s="16"/>
      <c r="K566" s="16"/>
      <c r="L566" s="16"/>
      <c r="M566" s="41"/>
      <c r="N566" s="41"/>
      <c r="O566" s="41"/>
      <c r="P566" s="41"/>
      <c r="Q566" s="41"/>
      <c r="R566" s="41"/>
      <c r="S566" s="41"/>
      <c r="T566" s="82"/>
      <c r="U566" s="82"/>
      <c r="V566" s="89"/>
      <c r="W566" s="92"/>
      <c r="X566" s="82"/>
      <c r="Y566" s="82"/>
      <c r="Z566" s="82"/>
      <c r="AA566" s="82"/>
      <c r="AB566" s="61"/>
      <c r="AC566" s="61"/>
      <c r="AD566" s="61" t="str">
        <f ca="1">IFERROR(__xludf.DUMMYFUNCTION("""COMPUTED_VALUE"""),"2.3.5. Fomentar la ejecución de las modalidades de TFG con enfoque MIT que permitan un abordaje integrador y complejo de las diversas temáticas investigadas")</f>
        <v>2.3.5. Fomentar la ejecución de las modalidades de TFG con enfoque MIT que permitan un abordaje integrador y complejo de las diversas temáticas investigadas</v>
      </c>
      <c r="AE566" s="34"/>
    </row>
    <row r="567" spans="1:31" ht="15.75" customHeight="1">
      <c r="A567" s="16"/>
      <c r="B567" s="41"/>
      <c r="C567" s="41"/>
      <c r="D567" s="41"/>
      <c r="E567" s="41"/>
      <c r="F567" s="16"/>
      <c r="G567" s="16"/>
      <c r="H567" s="16"/>
      <c r="I567" s="16"/>
      <c r="J567" s="16"/>
      <c r="K567" s="16"/>
      <c r="L567" s="16"/>
      <c r="M567" s="41"/>
      <c r="N567" s="41"/>
      <c r="O567" s="41"/>
      <c r="P567" s="41"/>
      <c r="Q567" s="41"/>
      <c r="R567" s="41"/>
      <c r="S567" s="41"/>
      <c r="T567" s="82"/>
      <c r="U567" s="82"/>
      <c r="V567" s="89"/>
      <c r="W567" s="92"/>
      <c r="X567" s="82"/>
      <c r="Y567" s="82"/>
      <c r="Z567" s="82"/>
      <c r="AA567" s="82"/>
      <c r="AB567" s="61"/>
      <c r="AC567" s="61"/>
      <c r="AD567" s="61" t="str">
        <f ca="1">IFERROR(__xludf.DUMMYFUNCTION("""COMPUTED_VALUE"""),"2.3.6. Implementar un modelo pedagógico universitario que responda a las nuevas dinámicas de la mediación en el contexto de una nueva cultura de los aprendizajes orientados a la formación y certificación docente")</f>
        <v>2.3.6. Implementar un modelo pedagógico universitario que responda a las nuevas dinámicas de la mediación en el contexto de una nueva cultura de los aprendizajes orientados a la formación y certificación docente</v>
      </c>
      <c r="AE567" s="34"/>
    </row>
    <row r="568" spans="1:31" ht="15.75" customHeight="1">
      <c r="A568" s="16"/>
      <c r="B568" s="41"/>
      <c r="C568" s="41"/>
      <c r="D568" s="41"/>
      <c r="E568" s="41"/>
      <c r="F568" s="16"/>
      <c r="G568" s="16"/>
      <c r="H568" s="16"/>
      <c r="I568" s="16"/>
      <c r="J568" s="16"/>
      <c r="K568" s="16"/>
      <c r="L568" s="16"/>
      <c r="M568" s="41"/>
      <c r="N568" s="41"/>
      <c r="O568" s="41"/>
      <c r="P568" s="41"/>
      <c r="Q568" s="41"/>
      <c r="R568" s="41"/>
      <c r="S568" s="41"/>
      <c r="T568" s="82"/>
      <c r="U568" s="82"/>
      <c r="V568" s="89"/>
      <c r="W568" s="92"/>
      <c r="X568" s="82"/>
      <c r="Y568" s="82"/>
      <c r="Z568" s="82"/>
      <c r="AA568" s="82"/>
      <c r="AB568" s="61"/>
      <c r="AC568" s="61"/>
      <c r="AD568" s="61"/>
      <c r="AE568" s="34"/>
    </row>
    <row r="569" spans="1:31" ht="15.75" customHeight="1">
      <c r="A569" s="16"/>
      <c r="B569" s="41"/>
      <c r="C569" s="41"/>
      <c r="D569" s="41"/>
      <c r="E569" s="41"/>
      <c r="F569" s="16"/>
      <c r="G569" s="16"/>
      <c r="H569" s="16"/>
      <c r="I569" s="16"/>
      <c r="J569" s="16"/>
      <c r="K569" s="16"/>
      <c r="L569" s="16"/>
      <c r="M569" s="41"/>
      <c r="N569" s="41"/>
      <c r="O569" s="41"/>
      <c r="P569" s="41"/>
      <c r="Q569" s="41"/>
      <c r="R569" s="41"/>
      <c r="S569" s="41"/>
      <c r="T569" s="82"/>
      <c r="U569" s="82"/>
      <c r="V569" s="89"/>
      <c r="W569" s="92"/>
      <c r="X569" s="82"/>
      <c r="Y569" s="82"/>
      <c r="Z569" s="82"/>
      <c r="AA569" s="82"/>
      <c r="AB569" s="61"/>
      <c r="AC569" s="61"/>
      <c r="AD569" s="61"/>
      <c r="AE569" s="34"/>
    </row>
    <row r="570" spans="1:31" ht="15.75" customHeight="1">
      <c r="A570" s="16"/>
      <c r="B570" s="41"/>
      <c r="C570" s="41"/>
      <c r="D570" s="41"/>
      <c r="E570" s="41"/>
      <c r="F570" s="16"/>
      <c r="G570" s="16"/>
      <c r="H570" s="16"/>
      <c r="I570" s="16"/>
      <c r="J570" s="16"/>
      <c r="K570" s="16"/>
      <c r="L570" s="16"/>
      <c r="M570" s="41"/>
      <c r="N570" s="41"/>
      <c r="O570" s="41"/>
      <c r="P570" s="41"/>
      <c r="Q570" s="41"/>
      <c r="R570" s="41"/>
      <c r="S570" s="41"/>
      <c r="T570" s="82"/>
      <c r="U570" s="82"/>
      <c r="V570" s="89"/>
      <c r="W570" s="92"/>
      <c r="X570" s="82"/>
      <c r="Y570" s="82"/>
      <c r="Z570" s="82"/>
      <c r="AA570" s="82"/>
      <c r="AB570" s="61"/>
      <c r="AC570" s="61"/>
      <c r="AD570" s="61"/>
      <c r="AE570" s="34"/>
    </row>
    <row r="571" spans="1:31" ht="15.75" customHeight="1">
      <c r="A571" s="16"/>
      <c r="B571" s="41"/>
      <c r="C571" s="41"/>
      <c r="D571" s="41"/>
      <c r="E571" s="41"/>
      <c r="F571" s="16"/>
      <c r="G571" s="16"/>
      <c r="H571" s="16"/>
      <c r="I571" s="16"/>
      <c r="J571" s="16"/>
      <c r="K571" s="16"/>
      <c r="L571" s="16"/>
      <c r="M571" s="41"/>
      <c r="N571" s="41"/>
      <c r="O571" s="41"/>
      <c r="P571" s="41"/>
      <c r="Q571" s="41"/>
      <c r="R571" s="41"/>
      <c r="S571" s="41"/>
      <c r="T571" s="82"/>
      <c r="U571" s="82"/>
      <c r="V571" s="89"/>
      <c r="W571" s="92"/>
      <c r="X571" s="82"/>
      <c r="Y571" s="82"/>
      <c r="Z571" s="82"/>
      <c r="AA571" s="82"/>
      <c r="AB571" s="61"/>
      <c r="AC571" s="61"/>
      <c r="AD571" s="61"/>
      <c r="AE571" s="34"/>
    </row>
    <row r="572" spans="1:31" ht="15.75" customHeight="1">
      <c r="A572" s="16"/>
      <c r="B572" s="41"/>
      <c r="C572" s="41"/>
      <c r="D572" s="41"/>
      <c r="E572" s="41"/>
      <c r="F572" s="16"/>
      <c r="G572" s="16"/>
      <c r="H572" s="16"/>
      <c r="I572" s="16"/>
      <c r="J572" s="16"/>
      <c r="K572" s="16"/>
      <c r="L572" s="16"/>
      <c r="M572" s="41"/>
      <c r="N572" s="41"/>
      <c r="O572" s="41"/>
      <c r="P572" s="41"/>
      <c r="Q572" s="41"/>
      <c r="R572" s="41"/>
      <c r="S572" s="41"/>
      <c r="T572" s="82"/>
      <c r="U572" s="82"/>
      <c r="V572" s="89"/>
      <c r="W572" s="92"/>
      <c r="X572" s="82"/>
      <c r="Y572" s="82"/>
      <c r="Z572" s="82"/>
      <c r="AA572" s="82"/>
      <c r="AB572" s="61"/>
      <c r="AC572" s="61"/>
      <c r="AD572" s="61"/>
      <c r="AE572" s="34"/>
    </row>
    <row r="573" spans="1:31" ht="15.75" customHeight="1">
      <c r="A573" s="16"/>
      <c r="B573" s="41"/>
      <c r="C573" s="41"/>
      <c r="D573" s="41"/>
      <c r="E573" s="41"/>
      <c r="F573" s="16"/>
      <c r="G573" s="16"/>
      <c r="H573" s="16"/>
      <c r="I573" s="16"/>
      <c r="J573" s="16"/>
      <c r="K573" s="16"/>
      <c r="L573" s="16"/>
      <c r="M573" s="41"/>
      <c r="N573" s="41"/>
      <c r="O573" s="41"/>
      <c r="P573" s="41"/>
      <c r="Q573" s="41"/>
      <c r="R573" s="41"/>
      <c r="S573" s="41"/>
      <c r="T573" s="82"/>
      <c r="U573" s="82"/>
      <c r="V573" s="89"/>
      <c r="W573" s="92"/>
      <c r="X573" s="82"/>
      <c r="Y573" s="82"/>
      <c r="Z573" s="82"/>
      <c r="AA573" s="82"/>
      <c r="AB573" s="61"/>
      <c r="AC573" s="61"/>
      <c r="AD573" s="61"/>
      <c r="AE573" s="34"/>
    </row>
    <row r="574" spans="1:31" ht="15.75" customHeight="1">
      <c r="A574" s="16"/>
      <c r="B574" s="41"/>
      <c r="C574" s="41"/>
      <c r="D574" s="41"/>
      <c r="E574" s="41"/>
      <c r="F574" s="16"/>
      <c r="G574" s="16"/>
      <c r="H574" s="16"/>
      <c r="I574" s="16"/>
      <c r="J574" s="16"/>
      <c r="K574" s="16"/>
      <c r="L574" s="16"/>
      <c r="M574" s="41"/>
      <c r="N574" s="41"/>
      <c r="O574" s="41"/>
      <c r="P574" s="41"/>
      <c r="Q574" s="41"/>
      <c r="R574" s="41"/>
      <c r="S574" s="41"/>
      <c r="T574" s="82"/>
      <c r="U574" s="82"/>
      <c r="V574" s="89"/>
      <c r="W574" s="92"/>
      <c r="X574" s="82"/>
      <c r="Y574" s="82"/>
      <c r="Z574" s="82"/>
      <c r="AA574" s="82"/>
      <c r="AB574" s="61"/>
      <c r="AC574" s="61"/>
      <c r="AD574" s="61"/>
      <c r="AE574" s="34"/>
    </row>
    <row r="575" spans="1:31" ht="15.75" customHeight="1">
      <c r="A575" s="16"/>
      <c r="B575" s="41"/>
      <c r="C575" s="41"/>
      <c r="D575" s="41"/>
      <c r="E575" s="41"/>
      <c r="F575" s="16"/>
      <c r="G575" s="16"/>
      <c r="H575" s="16"/>
      <c r="I575" s="16"/>
      <c r="J575" s="16"/>
      <c r="K575" s="16"/>
      <c r="L575" s="16"/>
      <c r="M575" s="41"/>
      <c r="N575" s="41"/>
      <c r="O575" s="41"/>
      <c r="P575" s="41"/>
      <c r="Q575" s="41"/>
      <c r="R575" s="41"/>
      <c r="S575" s="41"/>
      <c r="T575" s="82"/>
      <c r="U575" s="82"/>
      <c r="V575" s="89"/>
      <c r="W575" s="92"/>
      <c r="X575" s="82"/>
      <c r="Y575" s="82"/>
      <c r="Z575" s="82"/>
      <c r="AA575" s="82"/>
      <c r="AB575" s="61"/>
      <c r="AC575" s="61"/>
      <c r="AD575" s="61"/>
      <c r="AE575" s="34"/>
    </row>
    <row r="576" spans="1:31" ht="15.75" customHeight="1">
      <c r="A576" s="16"/>
      <c r="B576" s="41"/>
      <c r="C576" s="41"/>
      <c r="D576" s="41"/>
      <c r="E576" s="41"/>
      <c r="F576" s="16"/>
      <c r="G576" s="16"/>
      <c r="H576" s="16"/>
      <c r="I576" s="16"/>
      <c r="J576" s="16"/>
      <c r="K576" s="16"/>
      <c r="L576" s="16"/>
      <c r="M576" s="41"/>
      <c r="N576" s="41"/>
      <c r="O576" s="41"/>
      <c r="P576" s="41"/>
      <c r="Q576" s="41"/>
      <c r="R576" s="41"/>
      <c r="S576" s="41"/>
      <c r="T576" s="82"/>
      <c r="U576" s="82"/>
      <c r="V576" s="89"/>
      <c r="W576" s="92"/>
      <c r="X576" s="82"/>
      <c r="Y576" s="82"/>
      <c r="Z576" s="82"/>
      <c r="AA576" s="82"/>
      <c r="AB576" s="61"/>
      <c r="AC576" s="61"/>
      <c r="AD576" s="61"/>
      <c r="AE576" s="34"/>
    </row>
    <row r="577" spans="1:31" ht="15.75" customHeight="1">
      <c r="A577" s="16"/>
      <c r="B577" s="41"/>
      <c r="C577" s="41"/>
      <c r="D577" s="41"/>
      <c r="E577" s="41"/>
      <c r="F577" s="16"/>
      <c r="G577" s="16"/>
      <c r="H577" s="16"/>
      <c r="I577" s="16"/>
      <c r="J577" s="16"/>
      <c r="K577" s="16"/>
      <c r="L577" s="16"/>
      <c r="M577" s="41"/>
      <c r="N577" s="41"/>
      <c r="O577" s="41"/>
      <c r="P577" s="41"/>
      <c r="Q577" s="41"/>
      <c r="R577" s="41"/>
      <c r="S577" s="41"/>
      <c r="T577" s="82"/>
      <c r="U577" s="82"/>
      <c r="V577" s="89"/>
      <c r="W577" s="92"/>
      <c r="X577" s="82"/>
      <c r="Y577" s="82"/>
      <c r="Z577" s="82"/>
      <c r="AA577" s="82"/>
      <c r="AB577" s="61"/>
      <c r="AC577" s="61"/>
      <c r="AD577" s="61"/>
      <c r="AE577" s="34"/>
    </row>
    <row r="578" spans="1:31" ht="15.75" customHeight="1">
      <c r="A578" s="16"/>
      <c r="B578" s="41"/>
      <c r="C578" s="41"/>
      <c r="D578" s="41"/>
      <c r="E578" s="41"/>
      <c r="F578" s="16"/>
      <c r="G578" s="16"/>
      <c r="H578" s="16"/>
      <c r="I578" s="16"/>
      <c r="J578" s="16"/>
      <c r="K578" s="16"/>
      <c r="L578" s="16"/>
      <c r="M578" s="41"/>
      <c r="N578" s="41"/>
      <c r="O578" s="41"/>
      <c r="P578" s="41"/>
      <c r="Q578" s="41"/>
      <c r="R578" s="41"/>
      <c r="S578" s="41"/>
      <c r="T578" s="82"/>
      <c r="U578" s="82"/>
      <c r="V578" s="89"/>
      <c r="W578" s="92"/>
      <c r="X578" s="82"/>
      <c r="Y578" s="82"/>
      <c r="Z578" s="82"/>
      <c r="AA578" s="82"/>
      <c r="AB578" s="61"/>
      <c r="AC578" s="61"/>
      <c r="AD578" s="61"/>
      <c r="AE578" s="34"/>
    </row>
    <row r="579" spans="1:31" ht="15.75" customHeight="1">
      <c r="A579" s="16"/>
      <c r="B579" s="41"/>
      <c r="C579" s="41"/>
      <c r="D579" s="41"/>
      <c r="E579" s="41"/>
      <c r="F579" s="16"/>
      <c r="G579" s="16"/>
      <c r="H579" s="16"/>
      <c r="I579" s="16"/>
      <c r="J579" s="16"/>
      <c r="K579" s="16"/>
      <c r="L579" s="16"/>
      <c r="M579" s="41"/>
      <c r="N579" s="41"/>
      <c r="O579" s="41"/>
      <c r="P579" s="41"/>
      <c r="Q579" s="41"/>
      <c r="R579" s="41"/>
      <c r="S579" s="41"/>
      <c r="T579" s="82"/>
      <c r="U579" s="82"/>
      <c r="V579" s="89"/>
      <c r="W579" s="92"/>
      <c r="X579" s="82"/>
      <c r="Y579" s="82"/>
      <c r="Z579" s="82"/>
      <c r="AA579" s="82"/>
      <c r="AB579" s="67"/>
      <c r="AC579" s="67"/>
      <c r="AD579" s="67"/>
      <c r="AE579" s="34"/>
    </row>
    <row r="580" spans="1:31" ht="15.75" customHeight="1">
      <c r="A580" s="16"/>
      <c r="B580" s="41"/>
      <c r="C580" s="41"/>
      <c r="D580" s="41"/>
      <c r="E580" s="41"/>
      <c r="F580" s="16"/>
      <c r="G580" s="16"/>
      <c r="H580" s="16"/>
      <c r="I580" s="16"/>
      <c r="J580" s="16"/>
      <c r="K580" s="16"/>
      <c r="L580" s="16"/>
      <c r="M580" s="41"/>
      <c r="N580" s="41"/>
      <c r="O580" s="41"/>
      <c r="P580" s="41"/>
      <c r="Q580" s="41"/>
      <c r="R580" s="41"/>
      <c r="S580" s="41"/>
      <c r="T580" s="82"/>
      <c r="U580" s="82"/>
      <c r="V580" s="89"/>
      <c r="W580" s="92"/>
      <c r="X580" s="82"/>
      <c r="Y580" s="82"/>
      <c r="Z580" s="82"/>
      <c r="AA580" s="82"/>
      <c r="AB580" s="93" t="str">
        <f>Acciones_aportes!C1378</f>
        <v>Innovación y transformación de las carreras de grado y posgrado</v>
      </c>
      <c r="AC580" s="88" t="str">
        <f>Acciones_aportes!B1379</f>
        <v>Académico</v>
      </c>
      <c r="AD580" s="25" t="str">
        <f ca="1">IFERROR(__xludf.DUMMYFUNCTION("FILTER(X$2:X$509,W$2:W$509=AB580,V$2:V$509=AC580)"),"2.3.1. Consolidar un subsistema institucional de aseguramiento de la calidad de la oferta docente que garantice su evaluación permanente con criterios e indicadores definidos")</f>
        <v>2.3.1. Consolidar un subsistema institucional de aseguramiento de la calidad de la oferta docente que garantice su evaluación permanente con criterios e indicadores definidos</v>
      </c>
      <c r="AE580" s="94"/>
    </row>
    <row r="581" spans="1:31" ht="15.75" customHeight="1">
      <c r="A581" s="16"/>
      <c r="B581" s="41"/>
      <c r="C581" s="41"/>
      <c r="D581" s="41"/>
      <c r="E581" s="41"/>
      <c r="F581" s="16"/>
      <c r="G581" s="16"/>
      <c r="H581" s="16"/>
      <c r="I581" s="16"/>
      <c r="J581" s="16"/>
      <c r="K581" s="16"/>
      <c r="L581" s="16"/>
      <c r="M581" s="41"/>
      <c r="N581" s="41"/>
      <c r="O581" s="41"/>
      <c r="P581" s="41"/>
      <c r="Q581" s="41"/>
      <c r="R581" s="41"/>
      <c r="S581" s="41"/>
      <c r="T581" s="82"/>
      <c r="U581" s="82"/>
      <c r="V581" s="89"/>
      <c r="W581" s="92"/>
      <c r="X581" s="82"/>
      <c r="Y581" s="82"/>
      <c r="Z581" s="82"/>
      <c r="AA581" s="82"/>
      <c r="AB581" s="61"/>
      <c r="AC581" s="61"/>
      <c r="AD581" s="61" t="str">
        <f ca="1">IFERROR(__xludf.DUMMYFUNCTION("""COMPUTED_VALUE"""),"2.3.2. Implementar una oferta académica innovadora mediante diseños y rediseños de planes de los estudios que consideren criterios de gestión curricular innovadores, enfoque MIT, abordaje Interunidades y la pertinencia del contexto regional, territorial e"&amp;" internacional")</f>
        <v>2.3.2. Implementar una oferta académica innovadora mediante diseños y rediseños de planes de los estudios que consideren criterios de gestión curricular innovadores, enfoque MIT, abordaje Interunidades y la pertinencia del contexto regional, territorial e internacional</v>
      </c>
      <c r="AE581" s="94"/>
    </row>
    <row r="582" spans="1:31" ht="15.75" customHeight="1">
      <c r="A582" s="16"/>
      <c r="B582" s="41"/>
      <c r="C582" s="41"/>
      <c r="D582" s="41"/>
      <c r="E582" s="41"/>
      <c r="F582" s="16"/>
      <c r="G582" s="16"/>
      <c r="H582" s="16"/>
      <c r="I582" s="16"/>
      <c r="J582" s="16"/>
      <c r="K582" s="16"/>
      <c r="L582" s="16"/>
      <c r="M582" s="41"/>
      <c r="N582" s="41"/>
      <c r="O582" s="41"/>
      <c r="P582" s="41"/>
      <c r="Q582" s="41"/>
      <c r="R582" s="41"/>
      <c r="S582" s="41"/>
      <c r="T582" s="82"/>
      <c r="U582" s="82"/>
      <c r="V582" s="89"/>
      <c r="W582" s="92"/>
      <c r="X582" s="82"/>
      <c r="Y582" s="82"/>
      <c r="Z582" s="82"/>
      <c r="AA582" s="82"/>
      <c r="AB582" s="26" t="str">
        <f ca="1">IFERROR(__xludf.DUMMYFUNCTION("UNIQUE(FILTER(V$2:V$509,W$2:W$509=AB580))"),"Académico")</f>
        <v>Académico</v>
      </c>
      <c r="AC582" s="61"/>
      <c r="AD582" s="61" t="str">
        <f ca="1">IFERROR(__xludf.DUMMYFUNCTION("""COMPUTED_VALUE"""),"2.3.3. Fortalecer la oferta de educación permanente articulada al pregrado, grado y posgrado que considere la certificación de competencias bajo estándares y la formación técnica en correspondencia con los marcos de cualificación nacionales e internaciona"&amp;"les")</f>
        <v>2.3.3. Fortalecer la oferta de educación permanente articulada al pregrado, grado y posgrado que considere la certificación de competencias bajo estándares y la formación técnica en correspondencia con los marcos de cualificación nacionales e internacionales</v>
      </c>
      <c r="AE582" s="94"/>
    </row>
    <row r="583" spans="1:31" ht="15.75" customHeight="1">
      <c r="A583" s="16"/>
      <c r="B583" s="41"/>
      <c r="C583" s="41"/>
      <c r="D583" s="41"/>
      <c r="E583" s="41"/>
      <c r="F583" s="16"/>
      <c r="G583" s="16"/>
      <c r="H583" s="16"/>
      <c r="I583" s="16"/>
      <c r="J583" s="16"/>
      <c r="K583" s="16"/>
      <c r="L583" s="16"/>
      <c r="M583" s="41"/>
      <c r="N583" s="41"/>
      <c r="O583" s="41"/>
      <c r="P583" s="41"/>
      <c r="Q583" s="41"/>
      <c r="R583" s="41"/>
      <c r="S583" s="41"/>
      <c r="T583" s="82"/>
      <c r="U583" s="82"/>
      <c r="V583" s="89"/>
      <c r="W583" s="92"/>
      <c r="X583" s="82"/>
      <c r="Y583" s="82"/>
      <c r="Z583" s="82"/>
      <c r="AA583" s="82"/>
      <c r="AB583" s="61" t="str">
        <f ca="1">IFERROR(__xludf.DUMMYFUNCTION("""COMPUTED_VALUE"""),"Vida Universitaria")</f>
        <v>Vida Universitaria</v>
      </c>
      <c r="AC583" s="61"/>
      <c r="AD583" s="61" t="str">
        <f ca="1">IFERROR(__xludf.DUMMYFUNCTION("""COMPUTED_VALUE"""),"2.3.4. Diversificar la oferta docente de grados y posgrados orientada a la doble titulación o titulación conjunta con otras universidades nacionales e internacionales ")</f>
        <v xml:space="preserve">2.3.4. Diversificar la oferta docente de grados y posgrados orientada a la doble titulación o titulación conjunta con otras universidades nacionales e internacionales </v>
      </c>
      <c r="AE583" s="94"/>
    </row>
    <row r="584" spans="1:31" ht="15.75" customHeight="1">
      <c r="A584" s="16"/>
      <c r="B584" s="41"/>
      <c r="C584" s="41"/>
      <c r="D584" s="41"/>
      <c r="E584" s="41"/>
      <c r="F584" s="16"/>
      <c r="G584" s="16"/>
      <c r="H584" s="16"/>
      <c r="I584" s="16"/>
      <c r="J584" s="16"/>
      <c r="K584" s="16"/>
      <c r="L584" s="16"/>
      <c r="M584" s="41"/>
      <c r="N584" s="41"/>
      <c r="O584" s="41"/>
      <c r="P584" s="41"/>
      <c r="Q584" s="41"/>
      <c r="R584" s="41"/>
      <c r="S584" s="41"/>
      <c r="T584" s="82"/>
      <c r="U584" s="82"/>
      <c r="V584" s="89"/>
      <c r="W584" s="92"/>
      <c r="X584" s="82"/>
      <c r="Y584" s="82"/>
      <c r="Z584" s="82"/>
      <c r="AA584" s="82"/>
      <c r="AB584" s="61"/>
      <c r="AC584" s="61"/>
      <c r="AD584" s="61" t="str">
        <f ca="1">IFERROR(__xludf.DUMMYFUNCTION("""COMPUTED_VALUE"""),"2.3.5. Fomentar la ejecución de las modalidades de TFG con enfoque MIT que permitan un abordaje integrador y complejo de las diversas temáticas investigadas")</f>
        <v>2.3.5. Fomentar la ejecución de las modalidades de TFG con enfoque MIT que permitan un abordaje integrador y complejo de las diversas temáticas investigadas</v>
      </c>
      <c r="AE584" s="94"/>
    </row>
    <row r="585" spans="1:31" ht="15.75" customHeight="1">
      <c r="A585" s="16"/>
      <c r="B585" s="41"/>
      <c r="C585" s="41"/>
      <c r="D585" s="41"/>
      <c r="E585" s="41"/>
      <c r="F585" s="16"/>
      <c r="G585" s="16"/>
      <c r="H585" s="16"/>
      <c r="I585" s="16"/>
      <c r="J585" s="16"/>
      <c r="K585" s="16"/>
      <c r="L585" s="16"/>
      <c r="M585" s="41"/>
      <c r="N585" s="41"/>
      <c r="O585" s="41"/>
      <c r="P585" s="41"/>
      <c r="Q585" s="41"/>
      <c r="R585" s="41"/>
      <c r="S585" s="41"/>
      <c r="T585" s="82"/>
      <c r="U585" s="82"/>
      <c r="V585" s="89"/>
      <c r="W585" s="92"/>
      <c r="X585" s="82"/>
      <c r="Y585" s="82"/>
      <c r="Z585" s="82"/>
      <c r="AA585" s="82"/>
      <c r="AB585" s="61"/>
      <c r="AC585" s="61"/>
      <c r="AD585" s="61" t="str">
        <f ca="1">IFERROR(__xludf.DUMMYFUNCTION("""COMPUTED_VALUE"""),"2.3.6. Implementar un modelo pedagógico universitario que responda a las nuevas dinámicas de la mediación en el contexto de una nueva cultura de los aprendizajes orientados a la formación y certificación docente")</f>
        <v>2.3.6. Implementar un modelo pedagógico universitario que responda a las nuevas dinámicas de la mediación en el contexto de una nueva cultura de los aprendizajes orientados a la formación y certificación docente</v>
      </c>
      <c r="AE585" s="94"/>
    </row>
    <row r="586" spans="1:31" ht="15.75" customHeight="1">
      <c r="A586" s="16"/>
      <c r="B586" s="41"/>
      <c r="C586" s="41"/>
      <c r="D586" s="41"/>
      <c r="E586" s="41"/>
      <c r="F586" s="16"/>
      <c r="G586" s="16"/>
      <c r="H586" s="16"/>
      <c r="I586" s="16"/>
      <c r="J586" s="16"/>
      <c r="K586" s="16"/>
      <c r="L586" s="16"/>
      <c r="M586" s="41"/>
      <c r="N586" s="41"/>
      <c r="O586" s="41"/>
      <c r="P586" s="41"/>
      <c r="Q586" s="41"/>
      <c r="R586" s="41"/>
      <c r="S586" s="41"/>
      <c r="T586" s="82"/>
      <c r="U586" s="82"/>
      <c r="V586" s="89"/>
      <c r="W586" s="92"/>
      <c r="X586" s="82"/>
      <c r="Y586" s="82"/>
      <c r="Z586" s="82"/>
      <c r="AA586" s="82"/>
      <c r="AB586" s="61"/>
      <c r="AC586" s="61"/>
      <c r="AD586" s="61"/>
      <c r="AE586" s="94"/>
    </row>
    <row r="587" spans="1:31" ht="15.75" customHeight="1">
      <c r="A587" s="16"/>
      <c r="B587" s="41"/>
      <c r="C587" s="41"/>
      <c r="D587" s="41"/>
      <c r="E587" s="41"/>
      <c r="F587" s="16"/>
      <c r="G587" s="16"/>
      <c r="H587" s="16"/>
      <c r="I587" s="16"/>
      <c r="J587" s="16"/>
      <c r="K587" s="16"/>
      <c r="L587" s="16"/>
      <c r="M587" s="41"/>
      <c r="N587" s="41"/>
      <c r="O587" s="41"/>
      <c r="P587" s="41"/>
      <c r="Q587" s="41"/>
      <c r="R587" s="41"/>
      <c r="S587" s="41"/>
      <c r="T587" s="82"/>
      <c r="U587" s="82"/>
      <c r="V587" s="89"/>
      <c r="W587" s="92"/>
      <c r="X587" s="82"/>
      <c r="Y587" s="82"/>
      <c r="Z587" s="82"/>
      <c r="AA587" s="82"/>
      <c r="AB587" s="61"/>
      <c r="AC587" s="61"/>
      <c r="AD587" s="61"/>
      <c r="AE587" s="94"/>
    </row>
    <row r="588" spans="1:31" ht="15.75" customHeight="1">
      <c r="A588" s="16"/>
      <c r="B588" s="41"/>
      <c r="C588" s="41"/>
      <c r="D588" s="41"/>
      <c r="E588" s="41"/>
      <c r="F588" s="16"/>
      <c r="G588" s="16"/>
      <c r="H588" s="16"/>
      <c r="I588" s="16"/>
      <c r="J588" s="16"/>
      <c r="K588" s="16"/>
      <c r="L588" s="16"/>
      <c r="M588" s="41"/>
      <c r="N588" s="41"/>
      <c r="O588" s="41"/>
      <c r="P588" s="41"/>
      <c r="Q588" s="41"/>
      <c r="R588" s="41"/>
      <c r="S588" s="41"/>
      <c r="T588" s="82"/>
      <c r="U588" s="82"/>
      <c r="V588" s="89"/>
      <c r="W588" s="92"/>
      <c r="X588" s="82"/>
      <c r="Y588" s="82"/>
      <c r="Z588" s="82"/>
      <c r="AA588" s="82"/>
      <c r="AB588" s="61"/>
      <c r="AC588" s="61"/>
      <c r="AD588" s="61"/>
      <c r="AE588" s="94"/>
    </row>
    <row r="589" spans="1:31" ht="15.75" customHeight="1">
      <c r="A589" s="16"/>
      <c r="B589" s="41"/>
      <c r="C589" s="41"/>
      <c r="D589" s="41"/>
      <c r="E589" s="41"/>
      <c r="F589" s="16"/>
      <c r="G589" s="16"/>
      <c r="H589" s="16"/>
      <c r="I589" s="16"/>
      <c r="J589" s="16"/>
      <c r="K589" s="16"/>
      <c r="L589" s="16"/>
      <c r="M589" s="41"/>
      <c r="N589" s="41"/>
      <c r="O589" s="41"/>
      <c r="P589" s="41"/>
      <c r="Q589" s="41"/>
      <c r="R589" s="41"/>
      <c r="S589" s="41"/>
      <c r="T589" s="82"/>
      <c r="U589" s="82"/>
      <c r="V589" s="89"/>
      <c r="W589" s="92"/>
      <c r="X589" s="82"/>
      <c r="Y589" s="82"/>
      <c r="Z589" s="82"/>
      <c r="AA589" s="82"/>
      <c r="AB589" s="61"/>
      <c r="AC589" s="61"/>
      <c r="AD589" s="61"/>
      <c r="AE589" s="94"/>
    </row>
    <row r="590" spans="1:31" ht="15.75" customHeight="1">
      <c r="A590" s="16"/>
      <c r="B590" s="41"/>
      <c r="C590" s="41"/>
      <c r="D590" s="41"/>
      <c r="E590" s="41"/>
      <c r="F590" s="16"/>
      <c r="G590" s="16"/>
      <c r="H590" s="16"/>
      <c r="I590" s="16"/>
      <c r="J590" s="16"/>
      <c r="K590" s="16"/>
      <c r="L590" s="16"/>
      <c r="M590" s="41"/>
      <c r="N590" s="41"/>
      <c r="O590" s="41"/>
      <c r="P590" s="41"/>
      <c r="Q590" s="41"/>
      <c r="R590" s="41"/>
      <c r="S590" s="41"/>
      <c r="T590" s="82"/>
      <c r="U590" s="82"/>
      <c r="V590" s="89"/>
      <c r="W590" s="92"/>
      <c r="X590" s="82"/>
      <c r="Y590" s="82"/>
      <c r="Z590" s="82"/>
      <c r="AA590" s="82"/>
      <c r="AB590" s="61"/>
      <c r="AC590" s="61"/>
      <c r="AD590" s="61"/>
      <c r="AE590" s="94"/>
    </row>
    <row r="591" spans="1:31" ht="15.75" customHeight="1">
      <c r="A591" s="16"/>
      <c r="B591" s="41"/>
      <c r="C591" s="41"/>
      <c r="D591" s="41"/>
      <c r="E591" s="41"/>
      <c r="F591" s="16"/>
      <c r="G591" s="16"/>
      <c r="H591" s="16"/>
      <c r="I591" s="16"/>
      <c r="J591" s="16"/>
      <c r="K591" s="16"/>
      <c r="L591" s="16"/>
      <c r="M591" s="41"/>
      <c r="N591" s="41"/>
      <c r="O591" s="41"/>
      <c r="P591" s="41"/>
      <c r="Q591" s="41"/>
      <c r="R591" s="41"/>
      <c r="S591" s="41"/>
      <c r="T591" s="82"/>
      <c r="U591" s="82"/>
      <c r="V591" s="89"/>
      <c r="W591" s="92"/>
      <c r="X591" s="82"/>
      <c r="Y591" s="82"/>
      <c r="Z591" s="82"/>
      <c r="AA591" s="82"/>
      <c r="AB591" s="61"/>
      <c r="AC591" s="61"/>
      <c r="AD591" s="61"/>
      <c r="AE591" s="94"/>
    </row>
    <row r="592" spans="1:31" ht="15.75" customHeight="1">
      <c r="A592" s="16"/>
      <c r="B592" s="41"/>
      <c r="C592" s="41"/>
      <c r="D592" s="41"/>
      <c r="E592" s="41"/>
      <c r="F592" s="16"/>
      <c r="G592" s="16"/>
      <c r="H592" s="16"/>
      <c r="I592" s="16"/>
      <c r="J592" s="16"/>
      <c r="K592" s="16"/>
      <c r="L592" s="16"/>
      <c r="M592" s="41"/>
      <c r="N592" s="41"/>
      <c r="O592" s="41"/>
      <c r="P592" s="41"/>
      <c r="Q592" s="41"/>
      <c r="R592" s="41"/>
      <c r="S592" s="41"/>
      <c r="T592" s="82"/>
      <c r="U592" s="82"/>
      <c r="V592" s="89"/>
      <c r="W592" s="92"/>
      <c r="X592" s="82"/>
      <c r="Y592" s="82"/>
      <c r="Z592" s="82"/>
      <c r="AA592" s="82"/>
      <c r="AB592" s="61"/>
      <c r="AC592" s="61"/>
      <c r="AD592" s="61"/>
      <c r="AE592" s="94"/>
    </row>
    <row r="593" spans="1:31" ht="15.75" customHeight="1">
      <c r="A593" s="16"/>
      <c r="B593" s="41"/>
      <c r="C593" s="41"/>
      <c r="D593" s="41"/>
      <c r="E593" s="41"/>
      <c r="F593" s="16"/>
      <c r="G593" s="16"/>
      <c r="H593" s="16"/>
      <c r="I593" s="16"/>
      <c r="J593" s="16"/>
      <c r="K593" s="16"/>
      <c r="L593" s="16"/>
      <c r="M593" s="41"/>
      <c r="N593" s="41"/>
      <c r="O593" s="41"/>
      <c r="P593" s="41"/>
      <c r="Q593" s="41"/>
      <c r="R593" s="41"/>
      <c r="S593" s="41"/>
      <c r="T593" s="82"/>
      <c r="U593" s="82"/>
      <c r="V593" s="89"/>
      <c r="W593" s="92"/>
      <c r="X593" s="82"/>
      <c r="Y593" s="82"/>
      <c r="Z593" s="82"/>
      <c r="AA593" s="82"/>
      <c r="AB593" s="61"/>
      <c r="AC593" s="61"/>
      <c r="AD593" s="61"/>
      <c r="AE593" s="94"/>
    </row>
    <row r="594" spans="1:31" ht="15.75" customHeight="1">
      <c r="A594" s="16"/>
      <c r="B594" s="41"/>
      <c r="C594" s="41"/>
      <c r="D594" s="41"/>
      <c r="E594" s="41"/>
      <c r="F594" s="16"/>
      <c r="G594" s="16"/>
      <c r="H594" s="16"/>
      <c r="I594" s="16"/>
      <c r="J594" s="16"/>
      <c r="K594" s="16"/>
      <c r="L594" s="16"/>
      <c r="M594" s="41"/>
      <c r="N594" s="41"/>
      <c r="O594" s="41"/>
      <c r="P594" s="41"/>
      <c r="Q594" s="41"/>
      <c r="R594" s="41"/>
      <c r="S594" s="41"/>
      <c r="T594" s="82"/>
      <c r="U594" s="82"/>
      <c r="V594" s="89"/>
      <c r="W594" s="92"/>
      <c r="X594" s="82"/>
      <c r="Y594" s="82"/>
      <c r="Z594" s="82"/>
      <c r="AA594" s="82"/>
      <c r="AB594" s="61"/>
      <c r="AC594" s="61"/>
      <c r="AD594" s="61"/>
      <c r="AE594" s="94"/>
    </row>
    <row r="595" spans="1:31" ht="15.75" customHeight="1">
      <c r="A595" s="16"/>
      <c r="B595" s="41"/>
      <c r="C595" s="41"/>
      <c r="D595" s="41"/>
      <c r="E595" s="41"/>
      <c r="F595" s="16"/>
      <c r="G595" s="16"/>
      <c r="H595" s="16"/>
      <c r="I595" s="16"/>
      <c r="J595" s="16"/>
      <c r="K595" s="16"/>
      <c r="L595" s="16"/>
      <c r="M595" s="41"/>
      <c r="N595" s="41"/>
      <c r="O595" s="41"/>
      <c r="P595" s="41"/>
      <c r="Q595" s="41"/>
      <c r="R595" s="41"/>
      <c r="S595" s="41"/>
      <c r="T595" s="82"/>
      <c r="U595" s="82"/>
      <c r="V595" s="89"/>
      <c r="W595" s="92"/>
      <c r="X595" s="82"/>
      <c r="Y595" s="82"/>
      <c r="Z595" s="82"/>
      <c r="AA595" s="82"/>
      <c r="AB595" s="61"/>
      <c r="AC595" s="61"/>
      <c r="AD595" s="61"/>
      <c r="AE595" s="94"/>
    </row>
    <row r="596" spans="1:31" ht="15.75" customHeight="1">
      <c r="A596" s="16"/>
      <c r="B596" s="41"/>
      <c r="C596" s="41"/>
      <c r="D596" s="41"/>
      <c r="E596" s="41"/>
      <c r="F596" s="16"/>
      <c r="G596" s="16"/>
      <c r="H596" s="16"/>
      <c r="I596" s="16"/>
      <c r="J596" s="16"/>
      <c r="K596" s="16"/>
      <c r="L596" s="16"/>
      <c r="M596" s="41"/>
      <c r="N596" s="41"/>
      <c r="O596" s="41"/>
      <c r="P596" s="41"/>
      <c r="Q596" s="41"/>
      <c r="R596" s="41"/>
      <c r="S596" s="41"/>
      <c r="T596" s="82"/>
      <c r="U596" s="82"/>
      <c r="V596" s="89"/>
      <c r="W596" s="92"/>
      <c r="X596" s="82"/>
      <c r="Y596" s="82"/>
      <c r="Z596" s="82"/>
      <c r="AA596" s="82"/>
      <c r="AB596" s="61"/>
      <c r="AC596" s="61"/>
      <c r="AD596" s="61"/>
      <c r="AE596" s="94"/>
    </row>
    <row r="597" spans="1:31" ht="15.75" customHeight="1">
      <c r="A597" s="16"/>
      <c r="B597" s="41"/>
      <c r="C597" s="41"/>
      <c r="D597" s="41"/>
      <c r="E597" s="41"/>
      <c r="F597" s="16"/>
      <c r="G597" s="16"/>
      <c r="H597" s="16"/>
      <c r="I597" s="16"/>
      <c r="J597" s="16"/>
      <c r="K597" s="16"/>
      <c r="L597" s="16"/>
      <c r="M597" s="41"/>
      <c r="N597" s="41"/>
      <c r="O597" s="41"/>
      <c r="P597" s="41"/>
      <c r="Q597" s="41"/>
      <c r="R597" s="41"/>
      <c r="S597" s="41"/>
      <c r="T597" s="82"/>
      <c r="U597" s="82"/>
      <c r="V597" s="89"/>
      <c r="W597" s="92"/>
      <c r="X597" s="82"/>
      <c r="Y597" s="82"/>
      <c r="Z597" s="82"/>
      <c r="AA597" s="82"/>
      <c r="AB597" s="67"/>
      <c r="AC597" s="67"/>
      <c r="AD597" s="67"/>
      <c r="AE597" s="94"/>
    </row>
    <row r="598" spans="1:31" ht="15.75" customHeight="1">
      <c r="A598" s="16"/>
      <c r="B598" s="41"/>
      <c r="C598" s="41"/>
      <c r="D598" s="41"/>
      <c r="E598" s="41"/>
      <c r="F598" s="16"/>
      <c r="G598" s="16"/>
      <c r="H598" s="16"/>
      <c r="I598" s="16"/>
      <c r="J598" s="16"/>
      <c r="K598" s="16"/>
      <c r="L598" s="16"/>
      <c r="M598" s="41"/>
      <c r="N598" s="41"/>
      <c r="O598" s="41"/>
      <c r="P598" s="41"/>
      <c r="Q598" s="41"/>
      <c r="R598" s="41"/>
      <c r="S598" s="41"/>
      <c r="T598" s="82"/>
      <c r="U598" s="82"/>
      <c r="V598" s="89"/>
      <c r="W598" s="92"/>
      <c r="X598" s="82"/>
      <c r="Y598" s="82"/>
      <c r="Z598" s="82"/>
      <c r="AA598" s="82"/>
      <c r="AB598" s="93" t="str">
        <f>Acciones_aportes!C1421</f>
        <v>Innovación y transformación de las carreras de grado y posgrado</v>
      </c>
      <c r="AC598" s="88" t="str">
        <f>Acciones_aportes!B1422</f>
        <v>Académico</v>
      </c>
      <c r="AD598" s="25" t="str">
        <f ca="1">IFERROR(__xludf.DUMMYFUNCTION("FILTER(X$2:X$509,W$2:W$509=AB598,V$2:V$509=AC598)"),"2.3.1. Consolidar un subsistema institucional de aseguramiento de la calidad de la oferta docente que garantice su evaluación permanente con criterios e indicadores definidos")</f>
        <v>2.3.1. Consolidar un subsistema institucional de aseguramiento de la calidad de la oferta docente que garantice su evaluación permanente con criterios e indicadores definidos</v>
      </c>
      <c r="AE598" s="94"/>
    </row>
    <row r="599" spans="1:31" ht="15.75" customHeight="1">
      <c r="A599" s="16"/>
      <c r="B599" s="41"/>
      <c r="C599" s="41"/>
      <c r="D599" s="41"/>
      <c r="E599" s="41"/>
      <c r="F599" s="16"/>
      <c r="G599" s="16"/>
      <c r="H599" s="16"/>
      <c r="I599" s="16"/>
      <c r="J599" s="16"/>
      <c r="K599" s="16"/>
      <c r="L599" s="16"/>
      <c r="M599" s="41"/>
      <c r="N599" s="41"/>
      <c r="O599" s="41"/>
      <c r="P599" s="41"/>
      <c r="Q599" s="41"/>
      <c r="R599" s="41"/>
      <c r="S599" s="41"/>
      <c r="T599" s="82"/>
      <c r="U599" s="82"/>
      <c r="V599" s="89"/>
      <c r="W599" s="92"/>
      <c r="X599" s="82"/>
      <c r="Y599" s="82"/>
      <c r="Z599" s="82"/>
      <c r="AA599" s="82"/>
      <c r="AB599" s="61"/>
      <c r="AC599" s="61"/>
      <c r="AD599" s="61" t="str">
        <f ca="1">IFERROR(__xludf.DUMMYFUNCTION("""COMPUTED_VALUE"""),"2.3.2. Implementar una oferta académica innovadora mediante diseños y rediseños de planes de los estudios que consideren criterios de gestión curricular innovadores, enfoque MIT, abordaje Interunidades y la pertinencia del contexto regional, territorial e"&amp;" internacional")</f>
        <v>2.3.2. Implementar una oferta académica innovadora mediante diseños y rediseños de planes de los estudios que consideren criterios de gestión curricular innovadores, enfoque MIT, abordaje Interunidades y la pertinencia del contexto regional, territorial e internacional</v>
      </c>
      <c r="AE599" s="94"/>
    </row>
    <row r="600" spans="1:31" ht="15.75" customHeight="1">
      <c r="A600" s="16"/>
      <c r="B600" s="41"/>
      <c r="C600" s="41"/>
      <c r="D600" s="41"/>
      <c r="E600" s="41"/>
      <c r="F600" s="16"/>
      <c r="G600" s="16"/>
      <c r="H600" s="16"/>
      <c r="I600" s="16"/>
      <c r="J600" s="16"/>
      <c r="K600" s="16"/>
      <c r="L600" s="16"/>
      <c r="M600" s="41"/>
      <c r="N600" s="41"/>
      <c r="O600" s="41"/>
      <c r="P600" s="41"/>
      <c r="Q600" s="41"/>
      <c r="R600" s="41"/>
      <c r="S600" s="41"/>
      <c r="T600" s="82"/>
      <c r="U600" s="82"/>
      <c r="V600" s="89"/>
      <c r="W600" s="92"/>
      <c r="X600" s="82"/>
      <c r="Y600" s="82"/>
      <c r="Z600" s="82"/>
      <c r="AA600" s="82"/>
      <c r="AB600" s="26" t="str">
        <f ca="1">IFERROR(__xludf.DUMMYFUNCTION("UNIQUE(FILTER(V$2:V$509,W$2:W$509=AB598))"),"Académico")</f>
        <v>Académico</v>
      </c>
      <c r="AC600" s="61"/>
      <c r="AD600" s="61" t="str">
        <f ca="1">IFERROR(__xludf.DUMMYFUNCTION("""COMPUTED_VALUE"""),"2.3.3. Fortalecer la oferta de educación permanente articulada al pregrado, grado y posgrado que considere la certificación de competencias bajo estándares y la formación técnica en correspondencia con los marcos de cualificación nacionales e internaciona"&amp;"les")</f>
        <v>2.3.3. Fortalecer la oferta de educación permanente articulada al pregrado, grado y posgrado que considere la certificación de competencias bajo estándares y la formación técnica en correspondencia con los marcos de cualificación nacionales e internacionales</v>
      </c>
      <c r="AE600" s="94"/>
    </row>
    <row r="601" spans="1:31" ht="15.75" customHeight="1">
      <c r="A601" s="16"/>
      <c r="B601" s="41"/>
      <c r="C601" s="41"/>
      <c r="D601" s="41"/>
      <c r="E601" s="41"/>
      <c r="F601" s="16"/>
      <c r="G601" s="16"/>
      <c r="H601" s="16"/>
      <c r="I601" s="16"/>
      <c r="J601" s="16"/>
      <c r="K601" s="16"/>
      <c r="L601" s="16"/>
      <c r="M601" s="41"/>
      <c r="N601" s="41"/>
      <c r="O601" s="41"/>
      <c r="P601" s="41"/>
      <c r="Q601" s="41"/>
      <c r="R601" s="41"/>
      <c r="S601" s="41"/>
      <c r="T601" s="82"/>
      <c r="U601" s="82"/>
      <c r="V601" s="89"/>
      <c r="W601" s="92"/>
      <c r="X601" s="82"/>
      <c r="Y601" s="82"/>
      <c r="Z601" s="82"/>
      <c r="AA601" s="82"/>
      <c r="AB601" s="61" t="str">
        <f ca="1">IFERROR(__xludf.DUMMYFUNCTION("""COMPUTED_VALUE"""),"Vida Universitaria")</f>
        <v>Vida Universitaria</v>
      </c>
      <c r="AC601" s="61"/>
      <c r="AD601" s="61" t="str">
        <f ca="1">IFERROR(__xludf.DUMMYFUNCTION("""COMPUTED_VALUE"""),"2.3.4. Diversificar la oferta docente de grados y posgrados orientada a la doble titulación o titulación conjunta con otras universidades nacionales e internacionales ")</f>
        <v xml:space="preserve">2.3.4. Diversificar la oferta docente de grados y posgrados orientada a la doble titulación o titulación conjunta con otras universidades nacionales e internacionales </v>
      </c>
      <c r="AE601" s="94"/>
    </row>
    <row r="602" spans="1:31" ht="15.75" customHeight="1">
      <c r="A602" s="16"/>
      <c r="B602" s="41"/>
      <c r="C602" s="41"/>
      <c r="D602" s="41"/>
      <c r="E602" s="41"/>
      <c r="F602" s="16"/>
      <c r="G602" s="16"/>
      <c r="H602" s="16"/>
      <c r="I602" s="16"/>
      <c r="J602" s="16"/>
      <c r="K602" s="16"/>
      <c r="L602" s="16"/>
      <c r="M602" s="41"/>
      <c r="N602" s="41"/>
      <c r="O602" s="41"/>
      <c r="P602" s="41"/>
      <c r="Q602" s="41"/>
      <c r="R602" s="41"/>
      <c r="S602" s="41"/>
      <c r="T602" s="82"/>
      <c r="U602" s="82"/>
      <c r="V602" s="89"/>
      <c r="W602" s="92"/>
      <c r="X602" s="82"/>
      <c r="Y602" s="82"/>
      <c r="Z602" s="82"/>
      <c r="AA602" s="82"/>
      <c r="AB602" s="61"/>
      <c r="AC602" s="61"/>
      <c r="AD602" s="61" t="str">
        <f ca="1">IFERROR(__xludf.DUMMYFUNCTION("""COMPUTED_VALUE"""),"2.3.5. Fomentar la ejecución de las modalidades de TFG con enfoque MIT que permitan un abordaje integrador y complejo de las diversas temáticas investigadas")</f>
        <v>2.3.5. Fomentar la ejecución de las modalidades de TFG con enfoque MIT que permitan un abordaje integrador y complejo de las diversas temáticas investigadas</v>
      </c>
      <c r="AE602" s="94"/>
    </row>
    <row r="603" spans="1:31" ht="15.75" customHeight="1">
      <c r="A603" s="16"/>
      <c r="B603" s="41"/>
      <c r="C603" s="41"/>
      <c r="D603" s="41"/>
      <c r="E603" s="41"/>
      <c r="F603" s="16"/>
      <c r="G603" s="16"/>
      <c r="H603" s="16"/>
      <c r="I603" s="16"/>
      <c r="J603" s="16"/>
      <c r="K603" s="16"/>
      <c r="L603" s="16"/>
      <c r="M603" s="41"/>
      <c r="N603" s="41"/>
      <c r="O603" s="41"/>
      <c r="P603" s="41"/>
      <c r="Q603" s="41"/>
      <c r="R603" s="41"/>
      <c r="S603" s="41"/>
      <c r="T603" s="82"/>
      <c r="U603" s="82"/>
      <c r="V603" s="89"/>
      <c r="W603" s="92"/>
      <c r="X603" s="82"/>
      <c r="Y603" s="82"/>
      <c r="Z603" s="82"/>
      <c r="AA603" s="82"/>
      <c r="AB603" s="61"/>
      <c r="AC603" s="61"/>
      <c r="AD603" s="61" t="str">
        <f ca="1">IFERROR(__xludf.DUMMYFUNCTION("""COMPUTED_VALUE"""),"2.3.6. Implementar un modelo pedagógico universitario que responda a las nuevas dinámicas de la mediación en el contexto de una nueva cultura de los aprendizajes orientados a la formación y certificación docente")</f>
        <v>2.3.6. Implementar un modelo pedagógico universitario que responda a las nuevas dinámicas de la mediación en el contexto de una nueva cultura de los aprendizajes orientados a la formación y certificación docente</v>
      </c>
      <c r="AE603" s="94"/>
    </row>
    <row r="604" spans="1:31" ht="15.75" customHeight="1">
      <c r="A604" s="16"/>
      <c r="B604" s="41"/>
      <c r="C604" s="41"/>
      <c r="D604" s="41"/>
      <c r="E604" s="41"/>
      <c r="F604" s="16"/>
      <c r="G604" s="16"/>
      <c r="H604" s="16"/>
      <c r="I604" s="16"/>
      <c r="J604" s="16"/>
      <c r="K604" s="16"/>
      <c r="L604" s="16"/>
      <c r="M604" s="41"/>
      <c r="N604" s="41"/>
      <c r="O604" s="41"/>
      <c r="P604" s="41"/>
      <c r="Q604" s="41"/>
      <c r="R604" s="41"/>
      <c r="S604" s="41"/>
      <c r="T604" s="82"/>
      <c r="U604" s="82"/>
      <c r="V604" s="89"/>
      <c r="W604" s="92"/>
      <c r="X604" s="82"/>
      <c r="Y604" s="82"/>
      <c r="Z604" s="82"/>
      <c r="AA604" s="82"/>
      <c r="AB604" s="61"/>
      <c r="AC604" s="61"/>
      <c r="AD604" s="61"/>
      <c r="AE604" s="94"/>
    </row>
    <row r="605" spans="1:31" ht="15.75" customHeight="1">
      <c r="A605" s="16"/>
      <c r="B605" s="41"/>
      <c r="C605" s="41"/>
      <c r="D605" s="41"/>
      <c r="E605" s="41"/>
      <c r="F605" s="16"/>
      <c r="G605" s="16"/>
      <c r="H605" s="16"/>
      <c r="I605" s="16"/>
      <c r="J605" s="16"/>
      <c r="K605" s="16"/>
      <c r="L605" s="16"/>
      <c r="M605" s="41"/>
      <c r="N605" s="41"/>
      <c r="O605" s="41"/>
      <c r="P605" s="41"/>
      <c r="Q605" s="41"/>
      <c r="R605" s="41"/>
      <c r="S605" s="41"/>
      <c r="T605" s="82"/>
      <c r="U605" s="82"/>
      <c r="V605" s="89"/>
      <c r="W605" s="92"/>
      <c r="X605" s="82"/>
      <c r="Y605" s="82"/>
      <c r="Z605" s="82"/>
      <c r="AA605" s="82"/>
      <c r="AB605" s="61"/>
      <c r="AC605" s="61"/>
      <c r="AD605" s="61"/>
      <c r="AE605" s="94"/>
    </row>
    <row r="606" spans="1:31" ht="15.75" customHeight="1">
      <c r="A606" s="16"/>
      <c r="B606" s="41"/>
      <c r="C606" s="41"/>
      <c r="D606" s="41"/>
      <c r="E606" s="41"/>
      <c r="F606" s="16"/>
      <c r="G606" s="16"/>
      <c r="H606" s="16"/>
      <c r="I606" s="16"/>
      <c r="J606" s="16"/>
      <c r="K606" s="16"/>
      <c r="L606" s="16"/>
      <c r="M606" s="41"/>
      <c r="N606" s="41"/>
      <c r="O606" s="41"/>
      <c r="P606" s="41"/>
      <c r="Q606" s="41"/>
      <c r="R606" s="41"/>
      <c r="S606" s="41"/>
      <c r="T606" s="82"/>
      <c r="U606" s="82"/>
      <c r="V606" s="89"/>
      <c r="W606" s="92"/>
      <c r="X606" s="82"/>
      <c r="Y606" s="82"/>
      <c r="Z606" s="82"/>
      <c r="AA606" s="82"/>
      <c r="AB606" s="61"/>
      <c r="AC606" s="61"/>
      <c r="AD606" s="61"/>
      <c r="AE606" s="94"/>
    </row>
    <row r="607" spans="1:31" ht="15.75" customHeight="1">
      <c r="A607" s="16"/>
      <c r="B607" s="41"/>
      <c r="C607" s="41"/>
      <c r="D607" s="41"/>
      <c r="E607" s="41"/>
      <c r="F607" s="16"/>
      <c r="G607" s="16"/>
      <c r="H607" s="16"/>
      <c r="I607" s="16"/>
      <c r="J607" s="16"/>
      <c r="K607" s="16"/>
      <c r="L607" s="16"/>
      <c r="M607" s="41"/>
      <c r="N607" s="41"/>
      <c r="O607" s="41"/>
      <c r="P607" s="41"/>
      <c r="Q607" s="41"/>
      <c r="R607" s="41"/>
      <c r="S607" s="41"/>
      <c r="T607" s="82"/>
      <c r="U607" s="82"/>
      <c r="V607" s="89"/>
      <c r="W607" s="92"/>
      <c r="X607" s="82"/>
      <c r="Y607" s="82"/>
      <c r="Z607" s="82"/>
      <c r="AA607" s="82"/>
      <c r="AB607" s="61"/>
      <c r="AC607" s="61"/>
      <c r="AD607" s="61"/>
      <c r="AE607" s="94"/>
    </row>
    <row r="608" spans="1:31" ht="15.75" customHeight="1">
      <c r="A608" s="16"/>
      <c r="B608" s="41"/>
      <c r="C608" s="41"/>
      <c r="D608" s="41"/>
      <c r="E608" s="41"/>
      <c r="F608" s="16"/>
      <c r="G608" s="16"/>
      <c r="H608" s="16"/>
      <c r="I608" s="16"/>
      <c r="J608" s="16"/>
      <c r="K608" s="16"/>
      <c r="L608" s="16"/>
      <c r="M608" s="41"/>
      <c r="N608" s="41"/>
      <c r="O608" s="41"/>
      <c r="P608" s="41"/>
      <c r="Q608" s="41"/>
      <c r="R608" s="41"/>
      <c r="S608" s="41"/>
      <c r="T608" s="82"/>
      <c r="U608" s="82"/>
      <c r="V608" s="89"/>
      <c r="W608" s="92"/>
      <c r="X608" s="82"/>
      <c r="Y608" s="82"/>
      <c r="Z608" s="82"/>
      <c r="AA608" s="82"/>
      <c r="AB608" s="61"/>
      <c r="AC608" s="61"/>
      <c r="AD608" s="61"/>
      <c r="AE608" s="94"/>
    </row>
    <row r="609" spans="1:31" ht="15.75" customHeight="1">
      <c r="A609" s="16"/>
      <c r="B609" s="41"/>
      <c r="C609" s="41"/>
      <c r="D609" s="41"/>
      <c r="E609" s="41"/>
      <c r="F609" s="16"/>
      <c r="G609" s="16"/>
      <c r="H609" s="16"/>
      <c r="I609" s="16"/>
      <c r="J609" s="16"/>
      <c r="K609" s="16"/>
      <c r="L609" s="16"/>
      <c r="M609" s="41"/>
      <c r="N609" s="41"/>
      <c r="O609" s="41"/>
      <c r="P609" s="41"/>
      <c r="Q609" s="41"/>
      <c r="R609" s="41"/>
      <c r="S609" s="41"/>
      <c r="T609" s="82"/>
      <c r="U609" s="82"/>
      <c r="V609" s="89"/>
      <c r="W609" s="92"/>
      <c r="X609" s="82"/>
      <c r="Y609" s="82"/>
      <c r="Z609" s="82"/>
      <c r="AA609" s="82"/>
      <c r="AB609" s="61"/>
      <c r="AC609" s="61"/>
      <c r="AD609" s="61"/>
      <c r="AE609" s="94"/>
    </row>
    <row r="610" spans="1:31" ht="15.75" customHeight="1">
      <c r="A610" s="16"/>
      <c r="B610" s="41"/>
      <c r="C610" s="41"/>
      <c r="D610" s="41"/>
      <c r="E610" s="41"/>
      <c r="F610" s="16"/>
      <c r="G610" s="16"/>
      <c r="H610" s="16"/>
      <c r="I610" s="16"/>
      <c r="J610" s="16"/>
      <c r="K610" s="16"/>
      <c r="L610" s="16"/>
      <c r="M610" s="41"/>
      <c r="N610" s="41"/>
      <c r="O610" s="41"/>
      <c r="P610" s="41"/>
      <c r="Q610" s="41"/>
      <c r="R610" s="41"/>
      <c r="S610" s="41"/>
      <c r="T610" s="82"/>
      <c r="U610" s="82"/>
      <c r="V610" s="89"/>
      <c r="W610" s="92"/>
      <c r="X610" s="82"/>
      <c r="Y610" s="82"/>
      <c r="Z610" s="82"/>
      <c r="AA610" s="82"/>
      <c r="AB610" s="61"/>
      <c r="AC610" s="61"/>
      <c r="AD610" s="61"/>
      <c r="AE610" s="94"/>
    </row>
    <row r="611" spans="1:31" ht="15.75" customHeight="1">
      <c r="A611" s="16"/>
      <c r="B611" s="41"/>
      <c r="C611" s="41"/>
      <c r="D611" s="41"/>
      <c r="E611" s="41"/>
      <c r="F611" s="16"/>
      <c r="G611" s="16"/>
      <c r="H611" s="16"/>
      <c r="I611" s="16"/>
      <c r="J611" s="16"/>
      <c r="K611" s="16"/>
      <c r="L611" s="16"/>
      <c r="M611" s="41"/>
      <c r="N611" s="41"/>
      <c r="O611" s="41"/>
      <c r="P611" s="41"/>
      <c r="Q611" s="41"/>
      <c r="R611" s="41"/>
      <c r="S611" s="41"/>
      <c r="T611" s="82"/>
      <c r="U611" s="82"/>
      <c r="V611" s="89"/>
      <c r="W611" s="92"/>
      <c r="X611" s="82"/>
      <c r="Y611" s="82"/>
      <c r="Z611" s="82"/>
      <c r="AA611" s="82"/>
      <c r="AB611" s="61"/>
      <c r="AC611" s="61"/>
      <c r="AD611" s="61"/>
      <c r="AE611" s="94"/>
    </row>
    <row r="612" spans="1:31" ht="15.75" customHeight="1">
      <c r="A612" s="16"/>
      <c r="B612" s="41"/>
      <c r="C612" s="41"/>
      <c r="D612" s="41"/>
      <c r="E612" s="41"/>
      <c r="F612" s="16"/>
      <c r="G612" s="16"/>
      <c r="H612" s="16"/>
      <c r="I612" s="16"/>
      <c r="J612" s="16"/>
      <c r="K612" s="16"/>
      <c r="L612" s="16"/>
      <c r="M612" s="41"/>
      <c r="N612" s="41"/>
      <c r="O612" s="41"/>
      <c r="P612" s="41"/>
      <c r="Q612" s="41"/>
      <c r="R612" s="41"/>
      <c r="S612" s="41"/>
      <c r="T612" s="82"/>
      <c r="U612" s="82"/>
      <c r="V612" s="89"/>
      <c r="W612" s="92"/>
      <c r="X612" s="82"/>
      <c r="Y612" s="82"/>
      <c r="Z612" s="82"/>
      <c r="AA612" s="82"/>
      <c r="AB612" s="61"/>
      <c r="AC612" s="61"/>
      <c r="AD612" s="61"/>
      <c r="AE612" s="94"/>
    </row>
    <row r="613" spans="1:31" ht="15.75" customHeight="1">
      <c r="A613" s="16"/>
      <c r="B613" s="41"/>
      <c r="C613" s="41"/>
      <c r="D613" s="41"/>
      <c r="E613" s="41"/>
      <c r="F613" s="16"/>
      <c r="G613" s="16"/>
      <c r="H613" s="16"/>
      <c r="I613" s="16"/>
      <c r="J613" s="16"/>
      <c r="K613" s="16"/>
      <c r="L613" s="16"/>
      <c r="M613" s="41"/>
      <c r="N613" s="41"/>
      <c r="O613" s="41"/>
      <c r="P613" s="41"/>
      <c r="Q613" s="41"/>
      <c r="R613" s="41"/>
      <c r="S613" s="41"/>
      <c r="T613" s="82"/>
      <c r="U613" s="82"/>
      <c r="V613" s="89"/>
      <c r="W613" s="92"/>
      <c r="X613" s="82"/>
      <c r="Y613" s="82"/>
      <c r="Z613" s="82"/>
      <c r="AA613" s="82"/>
      <c r="AB613" s="61"/>
      <c r="AC613" s="61"/>
      <c r="AD613" s="61"/>
      <c r="AE613" s="94"/>
    </row>
    <row r="614" spans="1:31" ht="15.75" customHeight="1">
      <c r="A614" s="16"/>
      <c r="B614" s="41"/>
      <c r="C614" s="41"/>
      <c r="D614" s="41"/>
      <c r="E614" s="41"/>
      <c r="F614" s="16"/>
      <c r="G614" s="16"/>
      <c r="H614" s="16"/>
      <c r="I614" s="16"/>
      <c r="J614" s="16"/>
      <c r="K614" s="16"/>
      <c r="L614" s="16"/>
      <c r="M614" s="41"/>
      <c r="N614" s="41"/>
      <c r="O614" s="41"/>
      <c r="P614" s="41"/>
      <c r="Q614" s="41"/>
      <c r="R614" s="41"/>
      <c r="S614" s="41"/>
      <c r="T614" s="82"/>
      <c r="U614" s="82"/>
      <c r="V614" s="89"/>
      <c r="W614" s="92"/>
      <c r="X614" s="82"/>
      <c r="Y614" s="82"/>
      <c r="Z614" s="82"/>
      <c r="AA614" s="82"/>
      <c r="AB614" s="61"/>
      <c r="AC614" s="61"/>
      <c r="AD614" s="61"/>
      <c r="AE614" s="94"/>
    </row>
    <row r="615" spans="1:31" ht="15.75" customHeight="1">
      <c r="A615" s="16"/>
      <c r="B615" s="41"/>
      <c r="C615" s="41"/>
      <c r="D615" s="41"/>
      <c r="E615" s="41"/>
      <c r="F615" s="16"/>
      <c r="G615" s="16"/>
      <c r="H615" s="16"/>
      <c r="I615" s="16"/>
      <c r="J615" s="16"/>
      <c r="K615" s="16"/>
      <c r="L615" s="16"/>
      <c r="M615" s="41"/>
      <c r="N615" s="41"/>
      <c r="O615" s="41"/>
      <c r="P615" s="41"/>
      <c r="Q615" s="41"/>
      <c r="R615" s="41"/>
      <c r="S615" s="41"/>
      <c r="T615" s="82"/>
      <c r="U615" s="82"/>
      <c r="V615" s="89"/>
      <c r="W615" s="92"/>
      <c r="X615" s="82"/>
      <c r="Y615" s="82"/>
      <c r="Z615" s="82"/>
      <c r="AA615" s="82"/>
      <c r="AB615" s="67"/>
      <c r="AC615" s="67"/>
      <c r="AD615" s="67"/>
      <c r="AE615" s="94"/>
    </row>
    <row r="616" spans="1:31" ht="15.75" customHeight="1">
      <c r="A616" s="16"/>
      <c r="B616" s="41"/>
      <c r="C616" s="41"/>
      <c r="D616" s="41"/>
      <c r="E616" s="41"/>
      <c r="F616" s="16"/>
      <c r="G616" s="16"/>
      <c r="H616" s="16"/>
      <c r="I616" s="16"/>
      <c r="J616" s="16"/>
      <c r="K616" s="16"/>
      <c r="L616" s="16"/>
      <c r="M616" s="41"/>
      <c r="N616" s="41"/>
      <c r="O616" s="41"/>
      <c r="P616" s="41"/>
      <c r="Q616" s="41"/>
      <c r="R616" s="41"/>
      <c r="S616" s="41"/>
      <c r="T616" s="82"/>
      <c r="U616" s="82"/>
      <c r="V616" s="89"/>
      <c r="W616" s="92"/>
      <c r="X616" s="82"/>
      <c r="Y616" s="82"/>
      <c r="Z616" s="82"/>
      <c r="AA616" s="82"/>
      <c r="AB616" s="93" t="str">
        <f>Acciones_aportes!C1464</f>
        <v>Innovación y transformación de las carreras de grado y posgrado</v>
      </c>
      <c r="AC616" s="88" t="str">
        <f>Acciones_aportes!B1465</f>
        <v>Académico</v>
      </c>
      <c r="AD616" s="25" t="str">
        <f ca="1">IFERROR(__xludf.DUMMYFUNCTION("FILTER(X$2:X$509,W$2:W$509=AB616,V$2:V$509=AC616)"),"2.3.1. Consolidar un subsistema institucional de aseguramiento de la calidad de la oferta docente que garantice su evaluación permanente con criterios e indicadores definidos")</f>
        <v>2.3.1. Consolidar un subsistema institucional de aseguramiento de la calidad de la oferta docente que garantice su evaluación permanente con criterios e indicadores definidos</v>
      </c>
      <c r="AE616" s="94"/>
    </row>
    <row r="617" spans="1:31" ht="15.75" customHeight="1">
      <c r="A617" s="16"/>
      <c r="B617" s="41"/>
      <c r="C617" s="41"/>
      <c r="D617" s="41"/>
      <c r="E617" s="41"/>
      <c r="F617" s="16"/>
      <c r="G617" s="16"/>
      <c r="H617" s="16"/>
      <c r="I617" s="16"/>
      <c r="J617" s="16"/>
      <c r="K617" s="16"/>
      <c r="L617" s="16"/>
      <c r="M617" s="41"/>
      <c r="N617" s="41"/>
      <c r="O617" s="41"/>
      <c r="P617" s="41"/>
      <c r="Q617" s="41"/>
      <c r="R617" s="41"/>
      <c r="S617" s="41"/>
      <c r="T617" s="82"/>
      <c r="U617" s="82"/>
      <c r="V617" s="89"/>
      <c r="W617" s="92"/>
      <c r="X617" s="82"/>
      <c r="Y617" s="82"/>
      <c r="Z617" s="82"/>
      <c r="AA617" s="82"/>
      <c r="AB617" s="61"/>
      <c r="AC617" s="61"/>
      <c r="AD617" s="61" t="str">
        <f ca="1">IFERROR(__xludf.DUMMYFUNCTION("""COMPUTED_VALUE"""),"2.3.2. Implementar una oferta académica innovadora mediante diseños y rediseños de planes de los estudios que consideren criterios de gestión curricular innovadores, enfoque MIT, abordaje Interunidades y la pertinencia del contexto regional, territorial e"&amp;" internacional")</f>
        <v>2.3.2. Implementar una oferta académica innovadora mediante diseños y rediseños de planes de los estudios que consideren criterios de gestión curricular innovadores, enfoque MIT, abordaje Interunidades y la pertinencia del contexto regional, territorial e internacional</v>
      </c>
      <c r="AE617" s="94"/>
    </row>
    <row r="618" spans="1:31" ht="15.75" customHeight="1">
      <c r="A618" s="16"/>
      <c r="B618" s="41"/>
      <c r="C618" s="41"/>
      <c r="D618" s="41"/>
      <c r="E618" s="41"/>
      <c r="F618" s="16"/>
      <c r="G618" s="16"/>
      <c r="H618" s="16"/>
      <c r="I618" s="16"/>
      <c r="J618" s="16"/>
      <c r="K618" s="16"/>
      <c r="L618" s="16"/>
      <c r="M618" s="41"/>
      <c r="N618" s="41"/>
      <c r="O618" s="41"/>
      <c r="P618" s="41"/>
      <c r="Q618" s="41"/>
      <c r="R618" s="41"/>
      <c r="S618" s="41"/>
      <c r="T618" s="82"/>
      <c r="U618" s="82"/>
      <c r="V618" s="89"/>
      <c r="W618" s="92"/>
      <c r="X618" s="82"/>
      <c r="Y618" s="82"/>
      <c r="Z618" s="82"/>
      <c r="AA618" s="82"/>
      <c r="AB618" s="26" t="str">
        <f ca="1">IFERROR(__xludf.DUMMYFUNCTION("UNIQUE(FILTER(V$2:V$509,W$2:W$509=AB616))"),"Académico")</f>
        <v>Académico</v>
      </c>
      <c r="AC618" s="61"/>
      <c r="AD618" s="61" t="str">
        <f ca="1">IFERROR(__xludf.DUMMYFUNCTION("""COMPUTED_VALUE"""),"2.3.3. Fortalecer la oferta de educación permanente articulada al pregrado, grado y posgrado que considere la certificación de competencias bajo estándares y la formación técnica en correspondencia con los marcos de cualificación nacionales e internaciona"&amp;"les")</f>
        <v>2.3.3. Fortalecer la oferta de educación permanente articulada al pregrado, grado y posgrado que considere la certificación de competencias bajo estándares y la formación técnica en correspondencia con los marcos de cualificación nacionales e internacionales</v>
      </c>
      <c r="AE618" s="94"/>
    </row>
    <row r="619" spans="1:31" ht="15.75" customHeight="1">
      <c r="A619" s="16"/>
      <c r="B619" s="41"/>
      <c r="C619" s="41"/>
      <c r="D619" s="41"/>
      <c r="E619" s="41"/>
      <c r="F619" s="16"/>
      <c r="G619" s="16"/>
      <c r="H619" s="16"/>
      <c r="I619" s="16"/>
      <c r="J619" s="16"/>
      <c r="K619" s="16"/>
      <c r="L619" s="16"/>
      <c r="M619" s="41"/>
      <c r="N619" s="41"/>
      <c r="O619" s="41"/>
      <c r="P619" s="41"/>
      <c r="Q619" s="41"/>
      <c r="R619" s="41"/>
      <c r="S619" s="41"/>
      <c r="T619" s="82"/>
      <c r="U619" s="82"/>
      <c r="V619" s="89"/>
      <c r="W619" s="92"/>
      <c r="X619" s="82"/>
      <c r="Y619" s="82"/>
      <c r="Z619" s="82"/>
      <c r="AA619" s="82"/>
      <c r="AB619" s="61" t="str">
        <f ca="1">IFERROR(__xludf.DUMMYFUNCTION("""COMPUTED_VALUE"""),"Vida Universitaria")</f>
        <v>Vida Universitaria</v>
      </c>
      <c r="AC619" s="61"/>
      <c r="AD619" s="61" t="str">
        <f ca="1">IFERROR(__xludf.DUMMYFUNCTION("""COMPUTED_VALUE"""),"2.3.4. Diversificar la oferta docente de grados y posgrados orientada a la doble titulación o titulación conjunta con otras universidades nacionales e internacionales ")</f>
        <v xml:space="preserve">2.3.4. Diversificar la oferta docente de grados y posgrados orientada a la doble titulación o titulación conjunta con otras universidades nacionales e internacionales </v>
      </c>
      <c r="AE619" s="94"/>
    </row>
    <row r="620" spans="1:31" ht="15.75" customHeight="1">
      <c r="A620" s="16"/>
      <c r="B620" s="41"/>
      <c r="C620" s="41"/>
      <c r="D620" s="41"/>
      <c r="E620" s="41"/>
      <c r="F620" s="16"/>
      <c r="G620" s="16"/>
      <c r="H620" s="16"/>
      <c r="I620" s="16"/>
      <c r="J620" s="16"/>
      <c r="K620" s="16"/>
      <c r="L620" s="16"/>
      <c r="M620" s="41"/>
      <c r="N620" s="41"/>
      <c r="O620" s="41"/>
      <c r="P620" s="41"/>
      <c r="Q620" s="41"/>
      <c r="R620" s="41"/>
      <c r="S620" s="41"/>
      <c r="T620" s="82"/>
      <c r="U620" s="82"/>
      <c r="V620" s="89"/>
      <c r="W620" s="92"/>
      <c r="X620" s="82"/>
      <c r="Y620" s="82"/>
      <c r="Z620" s="82"/>
      <c r="AA620" s="82"/>
      <c r="AB620" s="61"/>
      <c r="AC620" s="61"/>
      <c r="AD620" s="61" t="str">
        <f ca="1">IFERROR(__xludf.DUMMYFUNCTION("""COMPUTED_VALUE"""),"2.3.5. Fomentar la ejecución de las modalidades de TFG con enfoque MIT que permitan un abordaje integrador y complejo de las diversas temáticas investigadas")</f>
        <v>2.3.5. Fomentar la ejecución de las modalidades de TFG con enfoque MIT que permitan un abordaje integrador y complejo de las diversas temáticas investigadas</v>
      </c>
      <c r="AE620" s="94"/>
    </row>
    <row r="621" spans="1:31" ht="15.75" customHeight="1">
      <c r="A621" s="16"/>
      <c r="B621" s="41"/>
      <c r="C621" s="41"/>
      <c r="D621" s="41"/>
      <c r="E621" s="41"/>
      <c r="F621" s="16"/>
      <c r="G621" s="16"/>
      <c r="H621" s="16"/>
      <c r="I621" s="16"/>
      <c r="J621" s="16"/>
      <c r="K621" s="16"/>
      <c r="L621" s="16"/>
      <c r="M621" s="41"/>
      <c r="N621" s="41"/>
      <c r="O621" s="41"/>
      <c r="P621" s="41"/>
      <c r="Q621" s="41"/>
      <c r="R621" s="41"/>
      <c r="S621" s="41"/>
      <c r="T621" s="82"/>
      <c r="U621" s="82"/>
      <c r="V621" s="89"/>
      <c r="W621" s="92"/>
      <c r="X621" s="82"/>
      <c r="Y621" s="82"/>
      <c r="Z621" s="82"/>
      <c r="AA621" s="82"/>
      <c r="AB621" s="61"/>
      <c r="AC621" s="61"/>
      <c r="AD621" s="61" t="str">
        <f ca="1">IFERROR(__xludf.DUMMYFUNCTION("""COMPUTED_VALUE"""),"2.3.6. Implementar un modelo pedagógico universitario que responda a las nuevas dinámicas de la mediación en el contexto de una nueva cultura de los aprendizajes orientados a la formación y certificación docente")</f>
        <v>2.3.6. Implementar un modelo pedagógico universitario que responda a las nuevas dinámicas de la mediación en el contexto de una nueva cultura de los aprendizajes orientados a la formación y certificación docente</v>
      </c>
      <c r="AE621" s="94"/>
    </row>
    <row r="622" spans="1:31" ht="15.75" customHeight="1">
      <c r="A622" s="16"/>
      <c r="B622" s="41"/>
      <c r="C622" s="41"/>
      <c r="D622" s="41"/>
      <c r="E622" s="41"/>
      <c r="F622" s="16"/>
      <c r="G622" s="16"/>
      <c r="H622" s="16"/>
      <c r="I622" s="16"/>
      <c r="J622" s="16"/>
      <c r="K622" s="16"/>
      <c r="L622" s="16"/>
      <c r="M622" s="41"/>
      <c r="N622" s="41"/>
      <c r="O622" s="41"/>
      <c r="P622" s="41"/>
      <c r="Q622" s="41"/>
      <c r="R622" s="41"/>
      <c r="S622" s="41"/>
      <c r="T622" s="82"/>
      <c r="U622" s="82"/>
      <c r="V622" s="89"/>
      <c r="W622" s="92"/>
      <c r="X622" s="82"/>
      <c r="Y622" s="82"/>
      <c r="Z622" s="82"/>
      <c r="AA622" s="82"/>
      <c r="AB622" s="61"/>
      <c r="AC622" s="61"/>
      <c r="AD622" s="61"/>
      <c r="AE622" s="94"/>
    </row>
    <row r="623" spans="1:31" ht="15.75" customHeight="1">
      <c r="A623" s="16"/>
      <c r="B623" s="41"/>
      <c r="C623" s="41"/>
      <c r="D623" s="41"/>
      <c r="E623" s="41"/>
      <c r="F623" s="16"/>
      <c r="G623" s="16"/>
      <c r="H623" s="16"/>
      <c r="I623" s="16"/>
      <c r="J623" s="16"/>
      <c r="K623" s="16"/>
      <c r="L623" s="16"/>
      <c r="M623" s="41"/>
      <c r="N623" s="41"/>
      <c r="O623" s="41"/>
      <c r="P623" s="41"/>
      <c r="Q623" s="41"/>
      <c r="R623" s="41"/>
      <c r="S623" s="41"/>
      <c r="T623" s="82"/>
      <c r="U623" s="82"/>
      <c r="V623" s="89"/>
      <c r="W623" s="92"/>
      <c r="X623" s="82"/>
      <c r="Y623" s="82"/>
      <c r="Z623" s="82"/>
      <c r="AA623" s="82"/>
      <c r="AB623" s="61"/>
      <c r="AC623" s="61"/>
      <c r="AD623" s="61"/>
      <c r="AE623" s="94"/>
    </row>
    <row r="624" spans="1:31" ht="15.75" customHeight="1">
      <c r="A624" s="16"/>
      <c r="B624" s="41"/>
      <c r="C624" s="41"/>
      <c r="D624" s="41"/>
      <c r="E624" s="41"/>
      <c r="F624" s="16"/>
      <c r="G624" s="16"/>
      <c r="H624" s="16"/>
      <c r="I624" s="16"/>
      <c r="J624" s="16"/>
      <c r="K624" s="16"/>
      <c r="L624" s="16"/>
      <c r="M624" s="41"/>
      <c r="N624" s="41"/>
      <c r="O624" s="41"/>
      <c r="P624" s="41"/>
      <c r="Q624" s="41"/>
      <c r="R624" s="41"/>
      <c r="S624" s="41"/>
      <c r="T624" s="82"/>
      <c r="U624" s="82"/>
      <c r="V624" s="89"/>
      <c r="W624" s="92"/>
      <c r="X624" s="82"/>
      <c r="Y624" s="82"/>
      <c r="Z624" s="82"/>
      <c r="AA624" s="82"/>
      <c r="AB624" s="61"/>
      <c r="AC624" s="61"/>
      <c r="AD624" s="61"/>
      <c r="AE624" s="94"/>
    </row>
    <row r="625" spans="1:31" ht="15.75" customHeight="1">
      <c r="A625" s="16"/>
      <c r="B625" s="41"/>
      <c r="C625" s="41"/>
      <c r="D625" s="41"/>
      <c r="E625" s="41"/>
      <c r="F625" s="16"/>
      <c r="G625" s="16"/>
      <c r="H625" s="16"/>
      <c r="I625" s="16"/>
      <c r="J625" s="16"/>
      <c r="K625" s="16"/>
      <c r="L625" s="16"/>
      <c r="M625" s="41"/>
      <c r="N625" s="41"/>
      <c r="O625" s="41"/>
      <c r="P625" s="41"/>
      <c r="Q625" s="41"/>
      <c r="R625" s="41"/>
      <c r="S625" s="41"/>
      <c r="T625" s="82"/>
      <c r="U625" s="82"/>
      <c r="V625" s="89"/>
      <c r="W625" s="92"/>
      <c r="X625" s="82"/>
      <c r="Y625" s="82"/>
      <c r="Z625" s="82"/>
      <c r="AA625" s="82"/>
      <c r="AB625" s="61"/>
      <c r="AC625" s="61"/>
      <c r="AD625" s="61"/>
      <c r="AE625" s="94"/>
    </row>
    <row r="626" spans="1:31" ht="15.75" customHeight="1">
      <c r="A626" s="16"/>
      <c r="B626" s="41"/>
      <c r="C626" s="41"/>
      <c r="D626" s="41"/>
      <c r="E626" s="41"/>
      <c r="F626" s="16"/>
      <c r="G626" s="16"/>
      <c r="H626" s="16"/>
      <c r="I626" s="16"/>
      <c r="J626" s="16"/>
      <c r="K626" s="16"/>
      <c r="L626" s="16"/>
      <c r="M626" s="41"/>
      <c r="N626" s="41"/>
      <c r="O626" s="41"/>
      <c r="P626" s="41"/>
      <c r="Q626" s="41"/>
      <c r="R626" s="41"/>
      <c r="S626" s="41"/>
      <c r="T626" s="82"/>
      <c r="U626" s="82"/>
      <c r="V626" s="89"/>
      <c r="W626" s="92"/>
      <c r="X626" s="82"/>
      <c r="Y626" s="82"/>
      <c r="Z626" s="82"/>
      <c r="AA626" s="82"/>
      <c r="AB626" s="61"/>
      <c r="AC626" s="61"/>
      <c r="AD626" s="61"/>
      <c r="AE626" s="94"/>
    </row>
    <row r="627" spans="1:31" ht="15.75" customHeight="1">
      <c r="A627" s="16"/>
      <c r="B627" s="41"/>
      <c r="C627" s="41"/>
      <c r="D627" s="41"/>
      <c r="E627" s="41"/>
      <c r="F627" s="16"/>
      <c r="G627" s="16"/>
      <c r="H627" s="16"/>
      <c r="I627" s="16"/>
      <c r="J627" s="16"/>
      <c r="K627" s="16"/>
      <c r="L627" s="16"/>
      <c r="M627" s="41"/>
      <c r="N627" s="41"/>
      <c r="O627" s="41"/>
      <c r="P627" s="41"/>
      <c r="Q627" s="41"/>
      <c r="R627" s="41"/>
      <c r="S627" s="41"/>
      <c r="T627" s="82"/>
      <c r="U627" s="82"/>
      <c r="V627" s="89"/>
      <c r="W627" s="92"/>
      <c r="X627" s="82"/>
      <c r="Y627" s="82"/>
      <c r="Z627" s="82"/>
      <c r="AA627" s="82"/>
      <c r="AB627" s="61"/>
      <c r="AC627" s="61"/>
      <c r="AD627" s="61"/>
      <c r="AE627" s="94"/>
    </row>
    <row r="628" spans="1:31" ht="15.75" customHeight="1">
      <c r="A628" s="16"/>
      <c r="B628" s="41"/>
      <c r="C628" s="41"/>
      <c r="D628" s="41"/>
      <c r="E628" s="41"/>
      <c r="F628" s="16"/>
      <c r="G628" s="16"/>
      <c r="H628" s="16"/>
      <c r="I628" s="16"/>
      <c r="J628" s="16"/>
      <c r="K628" s="16"/>
      <c r="L628" s="16"/>
      <c r="M628" s="41"/>
      <c r="N628" s="41"/>
      <c r="O628" s="41"/>
      <c r="P628" s="41"/>
      <c r="Q628" s="41"/>
      <c r="R628" s="41"/>
      <c r="S628" s="41"/>
      <c r="T628" s="82"/>
      <c r="U628" s="82"/>
      <c r="V628" s="89"/>
      <c r="W628" s="92"/>
      <c r="X628" s="82"/>
      <c r="Y628" s="82"/>
      <c r="Z628" s="82"/>
      <c r="AA628" s="82"/>
      <c r="AB628" s="61"/>
      <c r="AC628" s="61"/>
      <c r="AD628" s="61"/>
      <c r="AE628" s="94"/>
    </row>
    <row r="629" spans="1:31" ht="15.75" customHeight="1">
      <c r="A629" s="16"/>
      <c r="B629" s="41"/>
      <c r="C629" s="41"/>
      <c r="D629" s="41"/>
      <c r="E629" s="41"/>
      <c r="F629" s="16"/>
      <c r="G629" s="16"/>
      <c r="H629" s="16"/>
      <c r="I629" s="16"/>
      <c r="J629" s="16"/>
      <c r="K629" s="16"/>
      <c r="L629" s="16"/>
      <c r="M629" s="41"/>
      <c r="N629" s="41"/>
      <c r="O629" s="41"/>
      <c r="P629" s="41"/>
      <c r="Q629" s="41"/>
      <c r="R629" s="41"/>
      <c r="S629" s="41"/>
      <c r="T629" s="82"/>
      <c r="U629" s="82"/>
      <c r="V629" s="89"/>
      <c r="W629" s="92"/>
      <c r="X629" s="82"/>
      <c r="Y629" s="82"/>
      <c r="Z629" s="82"/>
      <c r="AA629" s="82"/>
      <c r="AB629" s="61"/>
      <c r="AC629" s="61"/>
      <c r="AD629" s="61"/>
      <c r="AE629" s="94"/>
    </row>
    <row r="630" spans="1:31" ht="15.75" customHeight="1">
      <c r="A630" s="16"/>
      <c r="B630" s="41"/>
      <c r="C630" s="41"/>
      <c r="D630" s="41"/>
      <c r="E630" s="41"/>
      <c r="F630" s="16"/>
      <c r="G630" s="16"/>
      <c r="H630" s="16"/>
      <c r="I630" s="16"/>
      <c r="J630" s="16"/>
      <c r="K630" s="16"/>
      <c r="L630" s="16"/>
      <c r="M630" s="41"/>
      <c r="N630" s="41"/>
      <c r="O630" s="41"/>
      <c r="P630" s="41"/>
      <c r="Q630" s="41"/>
      <c r="R630" s="41"/>
      <c r="S630" s="41"/>
      <c r="T630" s="82"/>
      <c r="U630" s="82"/>
      <c r="V630" s="89"/>
      <c r="W630" s="92"/>
      <c r="X630" s="82"/>
      <c r="Y630" s="82"/>
      <c r="Z630" s="82"/>
      <c r="AA630" s="82"/>
      <c r="AB630" s="61"/>
      <c r="AC630" s="61"/>
      <c r="AD630" s="61"/>
      <c r="AE630" s="94"/>
    </row>
    <row r="631" spans="1:31" ht="15.75" customHeight="1">
      <c r="A631" s="16"/>
      <c r="B631" s="41"/>
      <c r="C631" s="41"/>
      <c r="D631" s="41"/>
      <c r="E631" s="41"/>
      <c r="F631" s="16"/>
      <c r="G631" s="16"/>
      <c r="H631" s="16"/>
      <c r="I631" s="16"/>
      <c r="J631" s="16"/>
      <c r="K631" s="16"/>
      <c r="L631" s="16"/>
      <c r="M631" s="41"/>
      <c r="N631" s="41"/>
      <c r="O631" s="41"/>
      <c r="P631" s="41"/>
      <c r="Q631" s="41"/>
      <c r="R631" s="41"/>
      <c r="S631" s="41"/>
      <c r="T631" s="82"/>
      <c r="U631" s="82"/>
      <c r="V631" s="89"/>
      <c r="W631" s="92"/>
      <c r="X631" s="82"/>
      <c r="Y631" s="82"/>
      <c r="Z631" s="82"/>
      <c r="AA631" s="82"/>
      <c r="AB631" s="61"/>
      <c r="AC631" s="61"/>
      <c r="AD631" s="61"/>
      <c r="AE631" s="94"/>
    </row>
    <row r="632" spans="1:31" ht="15.75" customHeight="1">
      <c r="A632" s="16"/>
      <c r="B632" s="41"/>
      <c r="C632" s="41"/>
      <c r="D632" s="41"/>
      <c r="E632" s="41"/>
      <c r="F632" s="16"/>
      <c r="G632" s="16"/>
      <c r="H632" s="16"/>
      <c r="I632" s="16"/>
      <c r="J632" s="16"/>
      <c r="K632" s="16"/>
      <c r="L632" s="16"/>
      <c r="M632" s="41"/>
      <c r="N632" s="41"/>
      <c r="O632" s="41"/>
      <c r="P632" s="41"/>
      <c r="Q632" s="41"/>
      <c r="R632" s="41"/>
      <c r="S632" s="41"/>
      <c r="T632" s="82"/>
      <c r="U632" s="82"/>
      <c r="V632" s="89"/>
      <c r="W632" s="92"/>
      <c r="X632" s="82"/>
      <c r="Y632" s="82"/>
      <c r="Z632" s="82"/>
      <c r="AA632" s="82"/>
      <c r="AB632" s="61"/>
      <c r="AC632" s="61"/>
      <c r="AD632" s="61"/>
      <c r="AE632" s="94"/>
    </row>
    <row r="633" spans="1:31" ht="15.75" customHeight="1">
      <c r="A633" s="16"/>
      <c r="B633" s="41"/>
      <c r="C633" s="41"/>
      <c r="D633" s="41"/>
      <c r="E633" s="41"/>
      <c r="F633" s="16"/>
      <c r="G633" s="16"/>
      <c r="H633" s="16"/>
      <c r="I633" s="16"/>
      <c r="J633" s="16"/>
      <c r="K633" s="16"/>
      <c r="L633" s="16"/>
      <c r="M633" s="41"/>
      <c r="N633" s="41"/>
      <c r="O633" s="41"/>
      <c r="P633" s="41"/>
      <c r="Q633" s="41"/>
      <c r="R633" s="41"/>
      <c r="S633" s="41"/>
      <c r="T633" s="82"/>
      <c r="U633" s="82"/>
      <c r="V633" s="89"/>
      <c r="W633" s="92"/>
      <c r="X633" s="82"/>
      <c r="Y633" s="82"/>
      <c r="Z633" s="82"/>
      <c r="AA633" s="82"/>
      <c r="AB633" s="67"/>
      <c r="AC633" s="67"/>
      <c r="AD633" s="67"/>
      <c r="AE633" s="94"/>
    </row>
    <row r="634" spans="1:31" ht="15.75" customHeight="1">
      <c r="A634" s="16"/>
      <c r="B634" s="41"/>
      <c r="C634" s="41"/>
      <c r="D634" s="41"/>
      <c r="E634" s="41"/>
      <c r="F634" s="16"/>
      <c r="G634" s="16"/>
      <c r="H634" s="16"/>
      <c r="I634" s="16"/>
      <c r="J634" s="16"/>
      <c r="K634" s="16"/>
      <c r="L634" s="16"/>
      <c r="M634" s="41"/>
      <c r="N634" s="41"/>
      <c r="O634" s="41"/>
      <c r="P634" s="41"/>
      <c r="Q634" s="41"/>
      <c r="R634" s="41"/>
      <c r="S634" s="41"/>
      <c r="T634" s="82"/>
      <c r="U634" s="82"/>
      <c r="V634" s="89"/>
      <c r="W634" s="92"/>
      <c r="X634" s="82"/>
      <c r="Y634" s="82"/>
      <c r="Z634" s="82"/>
      <c r="AA634" s="82"/>
      <c r="AB634" s="93" t="str">
        <f>Acciones_aportes!C1507</f>
        <v>Innovación y transformación de las carreras de grado y posgrado</v>
      </c>
      <c r="AC634" s="88" t="str">
        <f>Acciones_aportes!B1508</f>
        <v>Vida Universitaria</v>
      </c>
      <c r="AD634" s="25" t="str">
        <f ca="1">IFERROR(__xludf.DUMMYFUNCTION("FILTER(X$2:X$509,W$2:W$509=AB634,V$2:V$509=AC634)"),"2.3.7. Fortalecer las acciones de seguimiento,   acompañamiento,  atención del rezago y la repitencia,  para la permanencia,   logro y graduación en tiempo oportuno de las personas estudiantes")</f>
        <v>2.3.7. Fortalecer las acciones de seguimiento,   acompañamiento,  atención del rezago y la repitencia,  para la permanencia,   logro y graduación en tiempo oportuno de las personas estudiantes</v>
      </c>
      <c r="AE634" s="94"/>
    </row>
    <row r="635" spans="1:31" ht="15.75" customHeight="1">
      <c r="A635" s="16"/>
      <c r="B635" s="41"/>
      <c r="C635" s="41"/>
      <c r="D635" s="41"/>
      <c r="E635" s="41"/>
      <c r="F635" s="16"/>
      <c r="G635" s="16"/>
      <c r="H635" s="16"/>
      <c r="I635" s="16"/>
      <c r="J635" s="16"/>
      <c r="K635" s="16"/>
      <c r="L635" s="16"/>
      <c r="M635" s="41"/>
      <c r="N635" s="41"/>
      <c r="O635" s="41"/>
      <c r="P635" s="41"/>
      <c r="Q635" s="41"/>
      <c r="R635" s="41"/>
      <c r="S635" s="41"/>
      <c r="T635" s="82"/>
      <c r="U635" s="82"/>
      <c r="V635" s="89"/>
      <c r="W635" s="92"/>
      <c r="X635" s="82"/>
      <c r="Y635" s="82"/>
      <c r="Z635" s="82"/>
      <c r="AA635" s="82"/>
      <c r="AB635" s="61"/>
      <c r="AC635" s="61"/>
      <c r="AD635" s="61"/>
      <c r="AE635" s="94"/>
    </row>
    <row r="636" spans="1:31" ht="15.75" customHeight="1">
      <c r="A636" s="16"/>
      <c r="B636" s="41"/>
      <c r="C636" s="41"/>
      <c r="D636" s="41"/>
      <c r="E636" s="41"/>
      <c r="F636" s="16"/>
      <c r="G636" s="16"/>
      <c r="H636" s="16"/>
      <c r="I636" s="16"/>
      <c r="J636" s="16"/>
      <c r="K636" s="16"/>
      <c r="L636" s="16"/>
      <c r="M636" s="41"/>
      <c r="N636" s="41"/>
      <c r="O636" s="41"/>
      <c r="P636" s="41"/>
      <c r="Q636" s="41"/>
      <c r="R636" s="41"/>
      <c r="S636" s="41"/>
      <c r="T636" s="82"/>
      <c r="U636" s="82"/>
      <c r="V636" s="89"/>
      <c r="W636" s="92"/>
      <c r="X636" s="82"/>
      <c r="Y636" s="82"/>
      <c r="Z636" s="82"/>
      <c r="AA636" s="82"/>
      <c r="AB636" s="26" t="str">
        <f ca="1">IFERROR(__xludf.DUMMYFUNCTION("UNIQUE(FILTER(V$2:V$509,W$2:W$509=AB634))"),"Académico")</f>
        <v>Académico</v>
      </c>
      <c r="AC636" s="61"/>
      <c r="AD636" s="61"/>
      <c r="AE636" s="94"/>
    </row>
    <row r="637" spans="1:31" ht="15.75" customHeight="1">
      <c r="A637" s="16"/>
      <c r="B637" s="41"/>
      <c r="C637" s="41"/>
      <c r="D637" s="41"/>
      <c r="E637" s="41"/>
      <c r="F637" s="16"/>
      <c r="G637" s="16"/>
      <c r="H637" s="16"/>
      <c r="I637" s="16"/>
      <c r="J637" s="16"/>
      <c r="K637" s="16"/>
      <c r="L637" s="16"/>
      <c r="M637" s="41"/>
      <c r="N637" s="41"/>
      <c r="O637" s="41"/>
      <c r="P637" s="41"/>
      <c r="Q637" s="41"/>
      <c r="R637" s="41"/>
      <c r="S637" s="41"/>
      <c r="T637" s="82"/>
      <c r="U637" s="82"/>
      <c r="V637" s="89"/>
      <c r="W637" s="92"/>
      <c r="X637" s="82"/>
      <c r="Y637" s="82"/>
      <c r="Z637" s="82"/>
      <c r="AA637" s="82"/>
      <c r="AB637" s="61" t="str">
        <f ca="1">IFERROR(__xludf.DUMMYFUNCTION("""COMPUTED_VALUE"""),"Vida Universitaria")</f>
        <v>Vida Universitaria</v>
      </c>
      <c r="AC637" s="61"/>
      <c r="AD637" s="61"/>
      <c r="AE637" s="94"/>
    </row>
    <row r="638" spans="1:31" ht="15.75" customHeight="1">
      <c r="A638" s="16"/>
      <c r="B638" s="41"/>
      <c r="C638" s="41"/>
      <c r="D638" s="41"/>
      <c r="E638" s="41"/>
      <c r="F638" s="16"/>
      <c r="G638" s="16"/>
      <c r="H638" s="16"/>
      <c r="I638" s="16"/>
      <c r="J638" s="16"/>
      <c r="K638" s="16"/>
      <c r="L638" s="16"/>
      <c r="M638" s="41"/>
      <c r="N638" s="41"/>
      <c r="O638" s="41"/>
      <c r="P638" s="41"/>
      <c r="Q638" s="41"/>
      <c r="R638" s="41"/>
      <c r="S638" s="41"/>
      <c r="T638" s="82"/>
      <c r="U638" s="82"/>
      <c r="V638" s="89"/>
      <c r="W638" s="92"/>
      <c r="X638" s="82"/>
      <c r="Y638" s="82"/>
      <c r="Z638" s="82"/>
      <c r="AA638" s="82"/>
      <c r="AB638" s="61"/>
      <c r="AC638" s="61"/>
      <c r="AD638" s="61"/>
      <c r="AE638" s="94"/>
    </row>
    <row r="639" spans="1:31" ht="15.75" customHeight="1">
      <c r="A639" s="16"/>
      <c r="B639" s="41"/>
      <c r="C639" s="41"/>
      <c r="D639" s="41"/>
      <c r="E639" s="41"/>
      <c r="F639" s="16"/>
      <c r="G639" s="16"/>
      <c r="H639" s="16"/>
      <c r="I639" s="16"/>
      <c r="J639" s="16"/>
      <c r="K639" s="16"/>
      <c r="L639" s="16"/>
      <c r="M639" s="41"/>
      <c r="N639" s="41"/>
      <c r="O639" s="41"/>
      <c r="P639" s="41"/>
      <c r="Q639" s="41"/>
      <c r="R639" s="41"/>
      <c r="S639" s="41"/>
      <c r="T639" s="82"/>
      <c r="U639" s="82"/>
      <c r="V639" s="89"/>
      <c r="W639" s="92"/>
      <c r="X639" s="82"/>
      <c r="Y639" s="82"/>
      <c r="Z639" s="82"/>
      <c r="AA639" s="82"/>
      <c r="AB639" s="61"/>
      <c r="AC639" s="61"/>
      <c r="AD639" s="61"/>
      <c r="AE639" s="94"/>
    </row>
    <row r="640" spans="1:31" ht="15.75" customHeight="1">
      <c r="A640" s="16"/>
      <c r="B640" s="41"/>
      <c r="C640" s="41"/>
      <c r="D640" s="41"/>
      <c r="E640" s="41"/>
      <c r="F640" s="16"/>
      <c r="G640" s="16"/>
      <c r="H640" s="16"/>
      <c r="I640" s="16"/>
      <c r="J640" s="16"/>
      <c r="K640" s="16"/>
      <c r="L640" s="16"/>
      <c r="M640" s="41"/>
      <c r="N640" s="41"/>
      <c r="O640" s="41"/>
      <c r="P640" s="41"/>
      <c r="Q640" s="41"/>
      <c r="R640" s="41"/>
      <c r="S640" s="41"/>
      <c r="T640" s="82"/>
      <c r="U640" s="82"/>
      <c r="V640" s="89"/>
      <c r="W640" s="92"/>
      <c r="X640" s="82"/>
      <c r="Y640" s="82"/>
      <c r="Z640" s="82"/>
      <c r="AA640" s="82"/>
      <c r="AB640" s="61"/>
      <c r="AC640" s="61"/>
      <c r="AD640" s="61"/>
      <c r="AE640" s="94"/>
    </row>
    <row r="641" spans="1:31" ht="15.75" customHeight="1">
      <c r="A641" s="16"/>
      <c r="B641" s="41"/>
      <c r="C641" s="41"/>
      <c r="D641" s="41"/>
      <c r="E641" s="41"/>
      <c r="F641" s="16"/>
      <c r="G641" s="16"/>
      <c r="H641" s="16"/>
      <c r="I641" s="16"/>
      <c r="J641" s="16"/>
      <c r="K641" s="16"/>
      <c r="L641" s="16"/>
      <c r="M641" s="41"/>
      <c r="N641" s="41"/>
      <c r="O641" s="41"/>
      <c r="P641" s="41"/>
      <c r="Q641" s="41"/>
      <c r="R641" s="41"/>
      <c r="S641" s="41"/>
      <c r="T641" s="82"/>
      <c r="U641" s="82"/>
      <c r="V641" s="89"/>
      <c r="W641" s="92"/>
      <c r="X641" s="82"/>
      <c r="Y641" s="82"/>
      <c r="Z641" s="82"/>
      <c r="AA641" s="82"/>
      <c r="AB641" s="61"/>
      <c r="AC641" s="61"/>
      <c r="AD641" s="61"/>
      <c r="AE641" s="94"/>
    </row>
    <row r="642" spans="1:31" ht="15.75" customHeight="1">
      <c r="A642" s="16"/>
      <c r="B642" s="41"/>
      <c r="C642" s="41"/>
      <c r="D642" s="41"/>
      <c r="E642" s="41"/>
      <c r="F642" s="16"/>
      <c r="G642" s="16"/>
      <c r="H642" s="16"/>
      <c r="I642" s="16"/>
      <c r="J642" s="16"/>
      <c r="K642" s="16"/>
      <c r="L642" s="16"/>
      <c r="M642" s="41"/>
      <c r="N642" s="41"/>
      <c r="O642" s="41"/>
      <c r="P642" s="41"/>
      <c r="Q642" s="41"/>
      <c r="R642" s="41"/>
      <c r="S642" s="41"/>
      <c r="T642" s="82"/>
      <c r="U642" s="82"/>
      <c r="V642" s="89"/>
      <c r="W642" s="92"/>
      <c r="X642" s="82"/>
      <c r="Y642" s="82"/>
      <c r="Z642" s="82"/>
      <c r="AA642" s="82"/>
      <c r="AB642" s="61"/>
      <c r="AC642" s="61"/>
      <c r="AD642" s="61"/>
      <c r="AE642" s="94"/>
    </row>
    <row r="643" spans="1:31" ht="15.75" customHeight="1">
      <c r="A643" s="16"/>
      <c r="B643" s="41"/>
      <c r="C643" s="41"/>
      <c r="D643" s="41"/>
      <c r="E643" s="41"/>
      <c r="F643" s="16"/>
      <c r="G643" s="16"/>
      <c r="H643" s="16"/>
      <c r="I643" s="16"/>
      <c r="J643" s="16"/>
      <c r="K643" s="16"/>
      <c r="L643" s="16"/>
      <c r="M643" s="41"/>
      <c r="N643" s="41"/>
      <c r="O643" s="41"/>
      <c r="P643" s="41"/>
      <c r="Q643" s="41"/>
      <c r="R643" s="41"/>
      <c r="S643" s="41"/>
      <c r="T643" s="82"/>
      <c r="U643" s="82"/>
      <c r="V643" s="89"/>
      <c r="W643" s="92"/>
      <c r="X643" s="82"/>
      <c r="Y643" s="82"/>
      <c r="Z643" s="82"/>
      <c r="AA643" s="82"/>
      <c r="AB643" s="61"/>
      <c r="AC643" s="61"/>
      <c r="AD643" s="61"/>
      <c r="AE643" s="94"/>
    </row>
    <row r="644" spans="1:31" ht="15.75" customHeight="1">
      <c r="A644" s="16"/>
      <c r="B644" s="41"/>
      <c r="C644" s="41"/>
      <c r="D644" s="41"/>
      <c r="E644" s="41"/>
      <c r="F644" s="16"/>
      <c r="G644" s="16"/>
      <c r="H644" s="16"/>
      <c r="I644" s="16"/>
      <c r="J644" s="16"/>
      <c r="K644" s="16"/>
      <c r="L644" s="16"/>
      <c r="M644" s="41"/>
      <c r="N644" s="41"/>
      <c r="O644" s="41"/>
      <c r="P644" s="41"/>
      <c r="Q644" s="41"/>
      <c r="R644" s="41"/>
      <c r="S644" s="41"/>
      <c r="T644" s="82"/>
      <c r="U644" s="82"/>
      <c r="V644" s="89"/>
      <c r="W644" s="92"/>
      <c r="X644" s="82"/>
      <c r="Y644" s="82"/>
      <c r="Z644" s="82"/>
      <c r="AA644" s="82"/>
      <c r="AB644" s="61"/>
      <c r="AC644" s="61"/>
      <c r="AD644" s="61"/>
      <c r="AE644" s="94"/>
    </row>
    <row r="645" spans="1:31" ht="15.75" customHeight="1">
      <c r="A645" s="16"/>
      <c r="B645" s="41"/>
      <c r="C645" s="41"/>
      <c r="D645" s="41"/>
      <c r="E645" s="41"/>
      <c r="F645" s="16"/>
      <c r="G645" s="16"/>
      <c r="H645" s="16"/>
      <c r="I645" s="16"/>
      <c r="J645" s="16"/>
      <c r="K645" s="16"/>
      <c r="L645" s="16"/>
      <c r="M645" s="41"/>
      <c r="N645" s="41"/>
      <c r="O645" s="41"/>
      <c r="P645" s="41"/>
      <c r="Q645" s="41"/>
      <c r="R645" s="41"/>
      <c r="S645" s="41"/>
      <c r="T645" s="82"/>
      <c r="U645" s="82"/>
      <c r="V645" s="89"/>
      <c r="W645" s="92"/>
      <c r="X645" s="82"/>
      <c r="Y645" s="82"/>
      <c r="Z645" s="82"/>
      <c r="AA645" s="82"/>
      <c r="AB645" s="61"/>
      <c r="AC645" s="61"/>
      <c r="AD645" s="61"/>
      <c r="AE645" s="94"/>
    </row>
    <row r="646" spans="1:31" ht="15.75" customHeight="1">
      <c r="A646" s="16"/>
      <c r="B646" s="41"/>
      <c r="C646" s="41"/>
      <c r="D646" s="41"/>
      <c r="E646" s="41"/>
      <c r="F646" s="16"/>
      <c r="G646" s="16"/>
      <c r="H646" s="16"/>
      <c r="I646" s="16"/>
      <c r="J646" s="16"/>
      <c r="K646" s="16"/>
      <c r="L646" s="16"/>
      <c r="M646" s="41"/>
      <c r="N646" s="41"/>
      <c r="O646" s="41"/>
      <c r="P646" s="41"/>
      <c r="Q646" s="41"/>
      <c r="R646" s="41"/>
      <c r="S646" s="41"/>
      <c r="T646" s="82"/>
      <c r="U646" s="82"/>
      <c r="V646" s="89"/>
      <c r="W646" s="92"/>
      <c r="X646" s="82"/>
      <c r="Y646" s="82"/>
      <c r="Z646" s="82"/>
      <c r="AA646" s="82"/>
      <c r="AB646" s="61"/>
      <c r="AC646" s="61"/>
      <c r="AD646" s="61"/>
      <c r="AE646" s="94"/>
    </row>
    <row r="647" spans="1:31" ht="15.75" customHeight="1">
      <c r="A647" s="16"/>
      <c r="B647" s="41"/>
      <c r="C647" s="41"/>
      <c r="D647" s="41"/>
      <c r="E647" s="41"/>
      <c r="F647" s="16"/>
      <c r="G647" s="16"/>
      <c r="H647" s="16"/>
      <c r="I647" s="16"/>
      <c r="J647" s="16"/>
      <c r="K647" s="16"/>
      <c r="L647" s="16"/>
      <c r="M647" s="41"/>
      <c r="N647" s="41"/>
      <c r="O647" s="41"/>
      <c r="P647" s="41"/>
      <c r="Q647" s="41"/>
      <c r="R647" s="41"/>
      <c r="S647" s="41"/>
      <c r="T647" s="82"/>
      <c r="U647" s="82"/>
      <c r="V647" s="89"/>
      <c r="W647" s="92"/>
      <c r="X647" s="82"/>
      <c r="Y647" s="82"/>
      <c r="Z647" s="82"/>
      <c r="AA647" s="82"/>
      <c r="AB647" s="61"/>
      <c r="AC647" s="61"/>
      <c r="AD647" s="61"/>
      <c r="AE647" s="94"/>
    </row>
    <row r="648" spans="1:31" ht="15.75" customHeight="1">
      <c r="A648" s="16"/>
      <c r="B648" s="41"/>
      <c r="C648" s="41"/>
      <c r="D648" s="41"/>
      <c r="E648" s="41"/>
      <c r="F648" s="16"/>
      <c r="G648" s="16"/>
      <c r="H648" s="16"/>
      <c r="I648" s="16"/>
      <c r="J648" s="16"/>
      <c r="K648" s="16"/>
      <c r="L648" s="16"/>
      <c r="M648" s="41"/>
      <c r="N648" s="41"/>
      <c r="O648" s="41"/>
      <c r="P648" s="41"/>
      <c r="Q648" s="41"/>
      <c r="R648" s="41"/>
      <c r="S648" s="41"/>
      <c r="T648" s="82"/>
      <c r="U648" s="82"/>
      <c r="V648" s="89"/>
      <c r="W648" s="92"/>
      <c r="X648" s="82"/>
      <c r="Y648" s="82"/>
      <c r="Z648" s="82"/>
      <c r="AA648" s="82"/>
      <c r="AB648" s="61"/>
      <c r="AC648" s="61"/>
      <c r="AD648" s="61"/>
      <c r="AE648" s="94"/>
    </row>
    <row r="649" spans="1:31" ht="15.75" customHeight="1">
      <c r="A649" s="16"/>
      <c r="B649" s="41"/>
      <c r="C649" s="41"/>
      <c r="D649" s="41"/>
      <c r="E649" s="41"/>
      <c r="F649" s="16"/>
      <c r="G649" s="16"/>
      <c r="H649" s="16"/>
      <c r="I649" s="16"/>
      <c r="J649" s="16"/>
      <c r="K649" s="16"/>
      <c r="L649" s="16"/>
      <c r="M649" s="41"/>
      <c r="N649" s="41"/>
      <c r="O649" s="41"/>
      <c r="P649" s="41"/>
      <c r="Q649" s="41"/>
      <c r="R649" s="41"/>
      <c r="S649" s="41"/>
      <c r="T649" s="82"/>
      <c r="U649" s="82"/>
      <c r="V649" s="89"/>
      <c r="W649" s="92"/>
      <c r="X649" s="82"/>
      <c r="Y649" s="82"/>
      <c r="Z649" s="82"/>
      <c r="AA649" s="82"/>
      <c r="AB649" s="61"/>
      <c r="AC649" s="61"/>
      <c r="AD649" s="61"/>
      <c r="AE649" s="94"/>
    </row>
    <row r="650" spans="1:31" ht="15.75" customHeight="1">
      <c r="A650" s="16"/>
      <c r="B650" s="41"/>
      <c r="C650" s="41"/>
      <c r="D650" s="41"/>
      <c r="E650" s="41"/>
      <c r="F650" s="16"/>
      <c r="G650" s="16"/>
      <c r="H650" s="16"/>
      <c r="I650" s="16"/>
      <c r="J650" s="16"/>
      <c r="K650" s="16"/>
      <c r="L650" s="16"/>
      <c r="M650" s="41"/>
      <c r="N650" s="41"/>
      <c r="O650" s="41"/>
      <c r="P650" s="41"/>
      <c r="Q650" s="41"/>
      <c r="R650" s="41"/>
      <c r="S650" s="41"/>
      <c r="T650" s="82"/>
      <c r="U650" s="82"/>
      <c r="V650" s="89"/>
      <c r="W650" s="92"/>
      <c r="X650" s="82"/>
      <c r="Y650" s="82"/>
      <c r="Z650" s="82"/>
      <c r="AA650" s="82"/>
      <c r="AB650" s="61"/>
      <c r="AC650" s="61"/>
      <c r="AD650" s="61"/>
      <c r="AE650" s="94"/>
    </row>
    <row r="651" spans="1:31" ht="15.75" customHeight="1">
      <c r="A651" s="16"/>
      <c r="B651" s="41"/>
      <c r="C651" s="41"/>
      <c r="D651" s="41"/>
      <c r="E651" s="41"/>
      <c r="F651" s="16"/>
      <c r="G651" s="16"/>
      <c r="H651" s="16"/>
      <c r="I651" s="16"/>
      <c r="J651" s="16"/>
      <c r="K651" s="16"/>
      <c r="L651" s="16"/>
      <c r="M651" s="41"/>
      <c r="N651" s="41"/>
      <c r="O651" s="41"/>
      <c r="P651" s="41"/>
      <c r="Q651" s="41"/>
      <c r="R651" s="41"/>
      <c r="S651" s="41"/>
      <c r="T651" s="82"/>
      <c r="U651" s="82"/>
      <c r="V651" s="89"/>
      <c r="W651" s="92"/>
      <c r="X651" s="82"/>
      <c r="Y651" s="82"/>
      <c r="Z651" s="82"/>
      <c r="AA651" s="82"/>
      <c r="AB651" s="67"/>
      <c r="AC651" s="67"/>
      <c r="AD651" s="67"/>
      <c r="AE651" s="94"/>
    </row>
    <row r="652" spans="1:31" ht="15.75" customHeight="1">
      <c r="A652" s="16"/>
      <c r="B652" s="41"/>
      <c r="C652" s="41"/>
      <c r="D652" s="41"/>
      <c r="E652" s="41"/>
      <c r="F652" s="16"/>
      <c r="G652" s="16"/>
      <c r="H652" s="16"/>
      <c r="I652" s="16"/>
      <c r="J652" s="16"/>
      <c r="K652" s="16"/>
      <c r="L652" s="16"/>
      <c r="M652" s="41"/>
      <c r="N652" s="41"/>
      <c r="O652" s="41"/>
      <c r="P652" s="41"/>
      <c r="Q652" s="41"/>
      <c r="R652" s="41"/>
      <c r="S652" s="41"/>
      <c r="T652" s="82"/>
      <c r="U652" s="82"/>
      <c r="V652" s="89"/>
      <c r="W652" s="92"/>
      <c r="X652" s="82"/>
      <c r="Y652" s="82"/>
      <c r="Z652" s="82"/>
      <c r="AA652" s="82"/>
      <c r="AB652" s="93" t="str">
        <f>Acciones_aportes!C1550</f>
        <v xml:space="preserve">Internacionalización  </v>
      </c>
      <c r="AC652" s="88" t="str">
        <f>Acciones_aportes!B1551</f>
        <v>Académico</v>
      </c>
      <c r="AD652" s="25" t="str">
        <f ca="1">IFERROR(__xludf.DUMMYFUNCTION("FILTER(X$2:X$509,W$2:W$509=AB652,V$2:V$509=AC652)"),"2.4.2. Implementar una estrategia institucional orientada a la promoción de la diplomacia científica, cultural y artística que facilite la apertura de espacios para la proyección y la vinculación internacional del quehacer sustantivo de la universidad")</f>
        <v>2.4.2. Implementar una estrategia institucional orientada a la promoción de la diplomacia científica, cultural y artística que facilite la apertura de espacios para la proyección y la vinculación internacional del quehacer sustantivo de la universidad</v>
      </c>
      <c r="AE652" s="94"/>
    </row>
    <row r="653" spans="1:31" ht="15.75" customHeight="1">
      <c r="A653" s="16"/>
      <c r="B653" s="41"/>
      <c r="C653" s="41"/>
      <c r="D653" s="41"/>
      <c r="E653" s="41"/>
      <c r="F653" s="16"/>
      <c r="G653" s="16"/>
      <c r="H653" s="16"/>
      <c r="I653" s="16"/>
      <c r="J653" s="16"/>
      <c r="K653" s="16"/>
      <c r="L653" s="16"/>
      <c r="M653" s="41"/>
      <c r="N653" s="41"/>
      <c r="O653" s="41"/>
      <c r="P653" s="41"/>
      <c r="Q653" s="41"/>
      <c r="R653" s="41"/>
      <c r="S653" s="41"/>
      <c r="T653" s="82"/>
      <c r="U653" s="82"/>
      <c r="V653" s="89"/>
      <c r="W653" s="92"/>
      <c r="X653" s="82"/>
      <c r="Y653" s="82"/>
      <c r="Z653" s="82"/>
      <c r="AA653" s="82"/>
      <c r="AB653" s="61"/>
      <c r="AC653" s="61"/>
      <c r="AD653" s="61" t="str">
        <f ca="1">IFERROR(__xludf.DUMMYFUNCTION("""COMPUTED_VALUE"""),"2.4.3. Generar acciones de movilidad académica y administrativa con preferencia internacional dirigidas a la formación conducente a título, el desarrollo de iniciativas de investigación conjuntas, pasantías, actualización y capacitación para impactar la a"&amp;"cción sustantiva")</f>
        <v>2.4.3. Generar acciones de movilidad académica y administrativa con preferencia internacional dirigidas a la formación conducente a título, el desarrollo de iniciativas de investigación conjuntas, pasantías, actualización y capacitación para impactar la acción sustantiva</v>
      </c>
      <c r="AE653" s="94"/>
    </row>
    <row r="654" spans="1:31" ht="15.75" customHeight="1">
      <c r="A654" s="16"/>
      <c r="B654" s="41"/>
      <c r="C654" s="41"/>
      <c r="D654" s="41"/>
      <c r="E654" s="41"/>
      <c r="F654" s="16"/>
      <c r="G654" s="16"/>
      <c r="H654" s="16"/>
      <c r="I654" s="16"/>
      <c r="J654" s="16"/>
      <c r="K654" s="16"/>
      <c r="L654" s="16"/>
      <c r="M654" s="41"/>
      <c r="N654" s="41"/>
      <c r="O654" s="41"/>
      <c r="P654" s="41"/>
      <c r="Q654" s="41"/>
      <c r="R654" s="41"/>
      <c r="S654" s="41"/>
      <c r="T654" s="82"/>
      <c r="U654" s="82"/>
      <c r="V654" s="89"/>
      <c r="W654" s="92"/>
      <c r="X654" s="82"/>
      <c r="Y654" s="82"/>
      <c r="Z654" s="82"/>
      <c r="AA654" s="82"/>
      <c r="AB654" s="26" t="str">
        <f ca="1">IFERROR(__xludf.DUMMYFUNCTION("UNIQUE(FILTER(V$2:V$509,W$2:W$509=AB652))"),"Administrativo ")</f>
        <v xml:space="preserve">Administrativo </v>
      </c>
      <c r="AC654" s="61"/>
      <c r="AD654" s="61" t="str">
        <f ca="1">IFERROR(__xludf.DUMMYFUNCTION("""COMPUTED_VALUE"""),"2.4.4. Impulsar acciones de dinamización de los instrumentos y modalidades de cooperación existentes y nuevos conducidas al intercambio y articulación del quehacer sustantivo con otras instituciones de educación superior")</f>
        <v>2.4.4. Impulsar acciones de dinamización de los instrumentos y modalidades de cooperación existentes y nuevos conducidas al intercambio y articulación del quehacer sustantivo con otras instituciones de educación superior</v>
      </c>
      <c r="AE654" s="94"/>
    </row>
    <row r="655" spans="1:31" ht="15.75" customHeight="1">
      <c r="A655" s="16"/>
      <c r="B655" s="41"/>
      <c r="C655" s="41"/>
      <c r="D655" s="41"/>
      <c r="E655" s="41"/>
      <c r="F655" s="16"/>
      <c r="G655" s="16"/>
      <c r="H655" s="16"/>
      <c r="I655" s="16"/>
      <c r="J655" s="16"/>
      <c r="K655" s="16"/>
      <c r="L655" s="16"/>
      <c r="M655" s="41"/>
      <c r="N655" s="41"/>
      <c r="O655" s="41"/>
      <c r="P655" s="41"/>
      <c r="Q655" s="41"/>
      <c r="R655" s="41"/>
      <c r="S655" s="41"/>
      <c r="T655" s="82"/>
      <c r="U655" s="82"/>
      <c r="V655" s="89"/>
      <c r="W655" s="92"/>
      <c r="X655" s="82"/>
      <c r="Y655" s="82"/>
      <c r="Z655" s="82"/>
      <c r="AA655" s="82"/>
      <c r="AB655" s="62" t="str">
        <f ca="1">IFERROR(__xludf.DUMMYFUNCTION("""COMPUTED_VALUE"""),"Académico")</f>
        <v>Académico</v>
      </c>
      <c r="AC655" s="61"/>
      <c r="AD655" s="61"/>
      <c r="AE655" s="94"/>
    </row>
    <row r="656" spans="1:31" ht="15.75" customHeight="1">
      <c r="A656" s="16"/>
      <c r="B656" s="41"/>
      <c r="C656" s="41"/>
      <c r="D656" s="41"/>
      <c r="E656" s="41"/>
      <c r="F656" s="16"/>
      <c r="G656" s="16"/>
      <c r="H656" s="16"/>
      <c r="I656" s="16"/>
      <c r="J656" s="16"/>
      <c r="K656" s="16"/>
      <c r="L656" s="16"/>
      <c r="M656" s="41"/>
      <c r="N656" s="41"/>
      <c r="O656" s="41"/>
      <c r="P656" s="41"/>
      <c r="Q656" s="41"/>
      <c r="R656" s="41"/>
      <c r="S656" s="41"/>
      <c r="T656" s="82"/>
      <c r="U656" s="82"/>
      <c r="V656" s="89"/>
      <c r="W656" s="92"/>
      <c r="X656" s="82"/>
      <c r="Y656" s="82"/>
      <c r="Z656" s="82"/>
      <c r="AA656" s="82"/>
      <c r="AB656" s="61" t="str">
        <f ca="1">IFERROR(__xludf.DUMMYFUNCTION("""COMPUTED_VALUE"""),"Vida Universitaria")</f>
        <v>Vida Universitaria</v>
      </c>
      <c r="AC656" s="61"/>
      <c r="AD656" s="61"/>
      <c r="AE656" s="94"/>
    </row>
    <row r="657" spans="1:31" ht="15.75" customHeight="1">
      <c r="A657" s="16"/>
      <c r="B657" s="41"/>
      <c r="C657" s="41"/>
      <c r="D657" s="41"/>
      <c r="E657" s="41"/>
      <c r="F657" s="16"/>
      <c r="G657" s="16"/>
      <c r="H657" s="16"/>
      <c r="I657" s="16"/>
      <c r="J657" s="16"/>
      <c r="K657" s="16"/>
      <c r="L657" s="16"/>
      <c r="M657" s="41"/>
      <c r="N657" s="41"/>
      <c r="O657" s="41"/>
      <c r="P657" s="41"/>
      <c r="Q657" s="41"/>
      <c r="R657" s="41"/>
      <c r="S657" s="41"/>
      <c r="T657" s="82"/>
      <c r="U657" s="82"/>
      <c r="V657" s="89"/>
      <c r="W657" s="92"/>
      <c r="X657" s="82"/>
      <c r="Y657" s="82"/>
      <c r="Z657" s="82"/>
      <c r="AA657" s="82"/>
      <c r="AB657" s="61"/>
      <c r="AC657" s="61"/>
      <c r="AD657" s="61"/>
      <c r="AE657" s="94"/>
    </row>
    <row r="658" spans="1:31" ht="15.75" customHeight="1">
      <c r="A658" s="16"/>
      <c r="B658" s="41"/>
      <c r="C658" s="41"/>
      <c r="D658" s="41"/>
      <c r="E658" s="41"/>
      <c r="F658" s="16"/>
      <c r="G658" s="16"/>
      <c r="H658" s="16"/>
      <c r="I658" s="16"/>
      <c r="J658" s="16"/>
      <c r="K658" s="16"/>
      <c r="L658" s="16"/>
      <c r="M658" s="41"/>
      <c r="N658" s="41"/>
      <c r="O658" s="41"/>
      <c r="P658" s="41"/>
      <c r="Q658" s="41"/>
      <c r="R658" s="41"/>
      <c r="S658" s="41"/>
      <c r="T658" s="82"/>
      <c r="U658" s="82"/>
      <c r="V658" s="89"/>
      <c r="W658" s="92"/>
      <c r="X658" s="82"/>
      <c r="Y658" s="82"/>
      <c r="Z658" s="82"/>
      <c r="AA658" s="82"/>
      <c r="AB658" s="61"/>
      <c r="AC658" s="61"/>
      <c r="AD658" s="61"/>
      <c r="AE658" s="94"/>
    </row>
    <row r="659" spans="1:31" ht="15.75" customHeight="1">
      <c r="A659" s="16"/>
      <c r="B659" s="41"/>
      <c r="C659" s="41"/>
      <c r="D659" s="41"/>
      <c r="E659" s="41"/>
      <c r="F659" s="16"/>
      <c r="G659" s="16"/>
      <c r="H659" s="16"/>
      <c r="I659" s="16"/>
      <c r="J659" s="16"/>
      <c r="K659" s="16"/>
      <c r="L659" s="16"/>
      <c r="M659" s="41"/>
      <c r="N659" s="41"/>
      <c r="O659" s="41"/>
      <c r="P659" s="41"/>
      <c r="Q659" s="41"/>
      <c r="R659" s="41"/>
      <c r="S659" s="41"/>
      <c r="T659" s="82"/>
      <c r="U659" s="82"/>
      <c r="V659" s="89"/>
      <c r="W659" s="92"/>
      <c r="X659" s="82"/>
      <c r="Y659" s="82"/>
      <c r="Z659" s="82"/>
      <c r="AA659" s="82"/>
      <c r="AB659" s="61"/>
      <c r="AC659" s="61"/>
      <c r="AD659" s="61"/>
      <c r="AE659" s="94"/>
    </row>
    <row r="660" spans="1:31" ht="15.75" customHeight="1">
      <c r="A660" s="16"/>
      <c r="B660" s="41"/>
      <c r="C660" s="41"/>
      <c r="D660" s="41"/>
      <c r="E660" s="41"/>
      <c r="F660" s="16"/>
      <c r="G660" s="16"/>
      <c r="H660" s="16"/>
      <c r="I660" s="16"/>
      <c r="J660" s="16"/>
      <c r="K660" s="16"/>
      <c r="L660" s="16"/>
      <c r="M660" s="41"/>
      <c r="N660" s="41"/>
      <c r="O660" s="41"/>
      <c r="P660" s="41"/>
      <c r="Q660" s="41"/>
      <c r="R660" s="41"/>
      <c r="S660" s="41"/>
      <c r="T660" s="82"/>
      <c r="U660" s="82"/>
      <c r="V660" s="89"/>
      <c r="W660" s="92"/>
      <c r="X660" s="82"/>
      <c r="Y660" s="82"/>
      <c r="Z660" s="82"/>
      <c r="AA660" s="82"/>
      <c r="AB660" s="61"/>
      <c r="AC660" s="61"/>
      <c r="AD660" s="61"/>
      <c r="AE660" s="94"/>
    </row>
    <row r="661" spans="1:31" ht="15.75" customHeight="1">
      <c r="A661" s="16"/>
      <c r="B661" s="41"/>
      <c r="C661" s="41"/>
      <c r="D661" s="41"/>
      <c r="E661" s="41"/>
      <c r="F661" s="16"/>
      <c r="G661" s="16"/>
      <c r="H661" s="16"/>
      <c r="I661" s="16"/>
      <c r="J661" s="16"/>
      <c r="K661" s="16"/>
      <c r="L661" s="16"/>
      <c r="M661" s="41"/>
      <c r="N661" s="41"/>
      <c r="O661" s="41"/>
      <c r="P661" s="41"/>
      <c r="Q661" s="41"/>
      <c r="R661" s="41"/>
      <c r="S661" s="41"/>
      <c r="T661" s="82"/>
      <c r="U661" s="82"/>
      <c r="V661" s="89"/>
      <c r="W661" s="92"/>
      <c r="X661" s="82"/>
      <c r="Y661" s="82"/>
      <c r="Z661" s="82"/>
      <c r="AA661" s="82"/>
      <c r="AB661" s="61"/>
      <c r="AC661" s="61"/>
      <c r="AD661" s="61"/>
      <c r="AE661" s="94"/>
    </row>
    <row r="662" spans="1:31" ht="15.75" customHeight="1">
      <c r="A662" s="16"/>
      <c r="B662" s="41"/>
      <c r="C662" s="41"/>
      <c r="D662" s="41"/>
      <c r="E662" s="41"/>
      <c r="F662" s="16"/>
      <c r="G662" s="16"/>
      <c r="H662" s="16"/>
      <c r="I662" s="16"/>
      <c r="J662" s="16"/>
      <c r="K662" s="16"/>
      <c r="L662" s="16"/>
      <c r="M662" s="41"/>
      <c r="N662" s="41"/>
      <c r="O662" s="41"/>
      <c r="P662" s="41"/>
      <c r="Q662" s="41"/>
      <c r="R662" s="41"/>
      <c r="S662" s="41"/>
      <c r="T662" s="82"/>
      <c r="U662" s="82"/>
      <c r="V662" s="89"/>
      <c r="W662" s="92"/>
      <c r="X662" s="82"/>
      <c r="Y662" s="82"/>
      <c r="Z662" s="82"/>
      <c r="AA662" s="82"/>
      <c r="AB662" s="61"/>
      <c r="AC662" s="61"/>
      <c r="AD662" s="61"/>
      <c r="AE662" s="94"/>
    </row>
    <row r="663" spans="1:31" ht="15.75" customHeight="1">
      <c r="A663" s="16"/>
      <c r="B663" s="41"/>
      <c r="C663" s="41"/>
      <c r="D663" s="41"/>
      <c r="E663" s="41"/>
      <c r="F663" s="16"/>
      <c r="G663" s="16"/>
      <c r="H663" s="16"/>
      <c r="I663" s="16"/>
      <c r="J663" s="16"/>
      <c r="K663" s="16"/>
      <c r="L663" s="16"/>
      <c r="M663" s="41"/>
      <c r="N663" s="41"/>
      <c r="O663" s="41"/>
      <c r="P663" s="41"/>
      <c r="Q663" s="41"/>
      <c r="R663" s="41"/>
      <c r="S663" s="41"/>
      <c r="T663" s="82"/>
      <c r="U663" s="82"/>
      <c r="V663" s="89"/>
      <c r="W663" s="92"/>
      <c r="X663" s="82"/>
      <c r="Y663" s="82"/>
      <c r="Z663" s="82"/>
      <c r="AA663" s="82"/>
      <c r="AB663" s="61"/>
      <c r="AC663" s="61"/>
      <c r="AD663" s="61"/>
      <c r="AE663" s="94"/>
    </row>
    <row r="664" spans="1:31" ht="15.75" customHeight="1">
      <c r="A664" s="16"/>
      <c r="B664" s="41"/>
      <c r="C664" s="41"/>
      <c r="D664" s="41"/>
      <c r="E664" s="41"/>
      <c r="F664" s="16"/>
      <c r="G664" s="16"/>
      <c r="H664" s="16"/>
      <c r="I664" s="16"/>
      <c r="J664" s="16"/>
      <c r="K664" s="16"/>
      <c r="L664" s="16"/>
      <c r="M664" s="41"/>
      <c r="N664" s="41"/>
      <c r="O664" s="41"/>
      <c r="P664" s="41"/>
      <c r="Q664" s="41"/>
      <c r="R664" s="41"/>
      <c r="S664" s="41"/>
      <c r="T664" s="82"/>
      <c r="U664" s="82"/>
      <c r="V664" s="89"/>
      <c r="W664" s="92"/>
      <c r="X664" s="82"/>
      <c r="Y664" s="82"/>
      <c r="Z664" s="82"/>
      <c r="AA664" s="82"/>
      <c r="AB664" s="61"/>
      <c r="AC664" s="61"/>
      <c r="AD664" s="61"/>
      <c r="AE664" s="94"/>
    </row>
    <row r="665" spans="1:31" ht="15.75" customHeight="1">
      <c r="A665" s="16"/>
      <c r="B665" s="41"/>
      <c r="C665" s="41"/>
      <c r="D665" s="41"/>
      <c r="E665" s="41"/>
      <c r="F665" s="16"/>
      <c r="G665" s="16"/>
      <c r="H665" s="16"/>
      <c r="I665" s="16"/>
      <c r="J665" s="16"/>
      <c r="K665" s="16"/>
      <c r="L665" s="16"/>
      <c r="M665" s="41"/>
      <c r="N665" s="41"/>
      <c r="O665" s="41"/>
      <c r="P665" s="41"/>
      <c r="Q665" s="41"/>
      <c r="R665" s="41"/>
      <c r="S665" s="41"/>
      <c r="T665" s="82"/>
      <c r="U665" s="82"/>
      <c r="V665" s="89"/>
      <c r="W665" s="92"/>
      <c r="X665" s="82"/>
      <c r="Y665" s="82"/>
      <c r="Z665" s="82"/>
      <c r="AA665" s="82"/>
      <c r="AB665" s="61"/>
      <c r="AC665" s="61"/>
      <c r="AD665" s="61"/>
      <c r="AE665" s="94"/>
    </row>
    <row r="666" spans="1:31" ht="15.75" customHeight="1">
      <c r="A666" s="16"/>
      <c r="B666" s="41"/>
      <c r="C666" s="41"/>
      <c r="D666" s="41"/>
      <c r="E666" s="41"/>
      <c r="F666" s="16"/>
      <c r="G666" s="16"/>
      <c r="H666" s="16"/>
      <c r="I666" s="16"/>
      <c r="J666" s="16"/>
      <c r="K666" s="16"/>
      <c r="L666" s="16"/>
      <c r="M666" s="41"/>
      <c r="N666" s="41"/>
      <c r="O666" s="41"/>
      <c r="P666" s="41"/>
      <c r="Q666" s="41"/>
      <c r="R666" s="41"/>
      <c r="S666" s="41"/>
      <c r="T666" s="82"/>
      <c r="U666" s="82"/>
      <c r="V666" s="89"/>
      <c r="W666" s="92"/>
      <c r="X666" s="82"/>
      <c r="Y666" s="82"/>
      <c r="Z666" s="82"/>
      <c r="AA666" s="82"/>
      <c r="AB666" s="61"/>
      <c r="AC666" s="61"/>
      <c r="AD666" s="61"/>
      <c r="AE666" s="94"/>
    </row>
    <row r="667" spans="1:31" ht="15.75" customHeight="1">
      <c r="A667" s="16"/>
      <c r="B667" s="41"/>
      <c r="C667" s="41"/>
      <c r="D667" s="41"/>
      <c r="E667" s="41"/>
      <c r="F667" s="16"/>
      <c r="G667" s="16"/>
      <c r="H667" s="16"/>
      <c r="I667" s="16"/>
      <c r="J667" s="16"/>
      <c r="K667" s="16"/>
      <c r="L667" s="16"/>
      <c r="M667" s="41"/>
      <c r="N667" s="41"/>
      <c r="O667" s="41"/>
      <c r="P667" s="41"/>
      <c r="Q667" s="41"/>
      <c r="R667" s="41"/>
      <c r="S667" s="41"/>
      <c r="T667" s="82"/>
      <c r="U667" s="82"/>
      <c r="V667" s="89"/>
      <c r="W667" s="92"/>
      <c r="X667" s="82"/>
      <c r="Y667" s="82"/>
      <c r="Z667" s="82"/>
      <c r="AA667" s="82"/>
      <c r="AB667" s="61"/>
      <c r="AC667" s="61"/>
      <c r="AD667" s="61"/>
      <c r="AE667" s="94"/>
    </row>
    <row r="668" spans="1:31" ht="15.75" customHeight="1">
      <c r="A668" s="16"/>
      <c r="B668" s="41"/>
      <c r="C668" s="41"/>
      <c r="D668" s="41"/>
      <c r="E668" s="41"/>
      <c r="F668" s="16"/>
      <c r="G668" s="16"/>
      <c r="H668" s="16"/>
      <c r="I668" s="16"/>
      <c r="J668" s="16"/>
      <c r="K668" s="16"/>
      <c r="L668" s="16"/>
      <c r="M668" s="41"/>
      <c r="N668" s="41"/>
      <c r="O668" s="41"/>
      <c r="P668" s="41"/>
      <c r="Q668" s="41"/>
      <c r="R668" s="41"/>
      <c r="S668" s="41"/>
      <c r="T668" s="82"/>
      <c r="U668" s="82"/>
      <c r="V668" s="89"/>
      <c r="W668" s="92"/>
      <c r="X668" s="82"/>
      <c r="Y668" s="82"/>
      <c r="Z668" s="82"/>
      <c r="AA668" s="82"/>
      <c r="AB668" s="61"/>
      <c r="AC668" s="61"/>
      <c r="AD668" s="61"/>
      <c r="AE668" s="94"/>
    </row>
    <row r="669" spans="1:31" ht="15.75" customHeight="1">
      <c r="A669" s="16"/>
      <c r="B669" s="41"/>
      <c r="C669" s="41"/>
      <c r="D669" s="41"/>
      <c r="E669" s="41"/>
      <c r="F669" s="16"/>
      <c r="G669" s="16"/>
      <c r="H669" s="16"/>
      <c r="I669" s="16"/>
      <c r="J669" s="16"/>
      <c r="K669" s="16"/>
      <c r="L669" s="16"/>
      <c r="M669" s="41"/>
      <c r="N669" s="41"/>
      <c r="O669" s="41"/>
      <c r="P669" s="41"/>
      <c r="Q669" s="41"/>
      <c r="R669" s="41"/>
      <c r="S669" s="41"/>
      <c r="T669" s="82"/>
      <c r="U669" s="82"/>
      <c r="V669" s="89"/>
      <c r="W669" s="92"/>
      <c r="X669" s="82"/>
      <c r="Y669" s="82"/>
      <c r="Z669" s="82"/>
      <c r="AA669" s="82"/>
      <c r="AB669" s="67"/>
      <c r="AC669" s="67"/>
      <c r="AD669" s="67"/>
      <c r="AE669" s="94"/>
    </row>
    <row r="670" spans="1:31" ht="15.75" customHeight="1">
      <c r="A670" s="16"/>
      <c r="B670" s="41"/>
      <c r="C670" s="41"/>
      <c r="D670" s="41"/>
      <c r="E670" s="41"/>
      <c r="F670" s="16"/>
      <c r="G670" s="16"/>
      <c r="H670" s="16"/>
      <c r="I670" s="16"/>
      <c r="J670" s="16"/>
      <c r="K670" s="16"/>
      <c r="L670" s="16"/>
      <c r="M670" s="41"/>
      <c r="N670" s="41"/>
      <c r="O670" s="41"/>
      <c r="P670" s="41"/>
      <c r="Q670" s="41"/>
      <c r="R670" s="41"/>
      <c r="S670" s="41"/>
      <c r="T670" s="82"/>
      <c r="U670" s="82"/>
      <c r="V670" s="89"/>
      <c r="W670" s="92"/>
      <c r="X670" s="82"/>
      <c r="Y670" s="82"/>
      <c r="Z670" s="82"/>
      <c r="AA670" s="82"/>
      <c r="AB670" s="93" t="str">
        <f>Acciones_aportes!C1593</f>
        <v xml:space="preserve">Internacionalización  </v>
      </c>
      <c r="AC670" s="88" t="str">
        <f>Acciones_aportes!B1594</f>
        <v>Académico</v>
      </c>
      <c r="AD670" s="25" t="str">
        <f ca="1">IFERROR(__xludf.DUMMYFUNCTION("FILTER(X$2:X$509,W$2:W$509=AB670,V$2:V$509=AC670)"),"2.4.2. Implementar una estrategia institucional orientada a la promoción de la diplomacia científica, cultural y artística que facilite la apertura de espacios para la proyección y la vinculación internacional del quehacer sustantivo de la universidad")</f>
        <v>2.4.2. Implementar una estrategia institucional orientada a la promoción de la diplomacia científica, cultural y artística que facilite la apertura de espacios para la proyección y la vinculación internacional del quehacer sustantivo de la universidad</v>
      </c>
      <c r="AE670" s="94"/>
    </row>
    <row r="671" spans="1:31" ht="15.75" customHeight="1">
      <c r="A671" s="16"/>
      <c r="B671" s="41"/>
      <c r="C671" s="41"/>
      <c r="D671" s="41"/>
      <c r="E671" s="41"/>
      <c r="F671" s="16"/>
      <c r="G671" s="16"/>
      <c r="H671" s="16"/>
      <c r="I671" s="16"/>
      <c r="J671" s="16"/>
      <c r="K671" s="16"/>
      <c r="L671" s="16"/>
      <c r="M671" s="41"/>
      <c r="N671" s="41"/>
      <c r="O671" s="41"/>
      <c r="P671" s="41"/>
      <c r="Q671" s="41"/>
      <c r="R671" s="41"/>
      <c r="S671" s="41"/>
      <c r="T671" s="82"/>
      <c r="U671" s="82"/>
      <c r="V671" s="89"/>
      <c r="W671" s="92"/>
      <c r="X671" s="82"/>
      <c r="Y671" s="82"/>
      <c r="Z671" s="82"/>
      <c r="AA671" s="82"/>
      <c r="AB671" s="61"/>
      <c r="AC671" s="61"/>
      <c r="AD671" s="61" t="str">
        <f ca="1">IFERROR(__xludf.DUMMYFUNCTION("""COMPUTED_VALUE"""),"2.4.3. Generar acciones de movilidad académica y administrativa con preferencia internacional dirigidas a la formación conducente a título, el desarrollo de iniciativas de investigación conjuntas, pasantías, actualización y capacitación para impactar la a"&amp;"cción sustantiva")</f>
        <v>2.4.3. Generar acciones de movilidad académica y administrativa con preferencia internacional dirigidas a la formación conducente a título, el desarrollo de iniciativas de investigación conjuntas, pasantías, actualización y capacitación para impactar la acción sustantiva</v>
      </c>
      <c r="AE671" s="94"/>
    </row>
    <row r="672" spans="1:31" ht="15.75" customHeight="1">
      <c r="A672" s="16"/>
      <c r="B672" s="41"/>
      <c r="C672" s="41"/>
      <c r="D672" s="41"/>
      <c r="E672" s="41"/>
      <c r="F672" s="16"/>
      <c r="G672" s="16"/>
      <c r="H672" s="16"/>
      <c r="I672" s="16"/>
      <c r="J672" s="16"/>
      <c r="K672" s="16"/>
      <c r="L672" s="16"/>
      <c r="M672" s="41"/>
      <c r="N672" s="41"/>
      <c r="O672" s="41"/>
      <c r="P672" s="41"/>
      <c r="Q672" s="41"/>
      <c r="R672" s="41"/>
      <c r="S672" s="41"/>
      <c r="T672" s="82"/>
      <c r="U672" s="82"/>
      <c r="V672" s="89"/>
      <c r="W672" s="92"/>
      <c r="X672" s="82"/>
      <c r="Y672" s="82"/>
      <c r="Z672" s="82"/>
      <c r="AA672" s="82"/>
      <c r="AB672" s="26" t="str">
        <f ca="1">IFERROR(__xludf.DUMMYFUNCTION("UNIQUE(FILTER(V$2:V$509,W$2:W$509=AB670))"),"Administrativo ")</f>
        <v xml:space="preserve">Administrativo </v>
      </c>
      <c r="AC672" s="61"/>
      <c r="AD672" s="61" t="str">
        <f ca="1">IFERROR(__xludf.DUMMYFUNCTION("""COMPUTED_VALUE"""),"2.4.4. Impulsar acciones de dinamización de los instrumentos y modalidades de cooperación existentes y nuevos conducidas al intercambio y articulación del quehacer sustantivo con otras instituciones de educación superior")</f>
        <v>2.4.4. Impulsar acciones de dinamización de los instrumentos y modalidades de cooperación existentes y nuevos conducidas al intercambio y articulación del quehacer sustantivo con otras instituciones de educación superior</v>
      </c>
      <c r="AE672" s="94"/>
    </row>
    <row r="673" spans="1:31" ht="15.75" customHeight="1">
      <c r="A673" s="16"/>
      <c r="B673" s="41"/>
      <c r="C673" s="41"/>
      <c r="D673" s="41"/>
      <c r="E673" s="41"/>
      <c r="F673" s="16"/>
      <c r="G673" s="16"/>
      <c r="H673" s="16"/>
      <c r="I673" s="16"/>
      <c r="J673" s="16"/>
      <c r="K673" s="16"/>
      <c r="L673" s="16"/>
      <c r="M673" s="41"/>
      <c r="N673" s="41"/>
      <c r="O673" s="41"/>
      <c r="P673" s="41"/>
      <c r="Q673" s="41"/>
      <c r="R673" s="41"/>
      <c r="S673" s="41"/>
      <c r="T673" s="82"/>
      <c r="U673" s="82"/>
      <c r="V673" s="89"/>
      <c r="W673" s="92"/>
      <c r="X673" s="82"/>
      <c r="Y673" s="82"/>
      <c r="Z673" s="82"/>
      <c r="AA673" s="82"/>
      <c r="AB673" s="62" t="str">
        <f ca="1">IFERROR(__xludf.DUMMYFUNCTION("""COMPUTED_VALUE"""),"Académico")</f>
        <v>Académico</v>
      </c>
      <c r="AC673" s="61"/>
      <c r="AD673" s="61"/>
      <c r="AE673" s="94"/>
    </row>
    <row r="674" spans="1:31" ht="15.75" customHeight="1">
      <c r="A674" s="16"/>
      <c r="B674" s="41"/>
      <c r="C674" s="41"/>
      <c r="D674" s="41"/>
      <c r="E674" s="41"/>
      <c r="F674" s="16"/>
      <c r="G674" s="16"/>
      <c r="H674" s="16"/>
      <c r="I674" s="16"/>
      <c r="J674" s="16"/>
      <c r="K674" s="16"/>
      <c r="L674" s="16"/>
      <c r="M674" s="41"/>
      <c r="N674" s="41"/>
      <c r="O674" s="41"/>
      <c r="P674" s="41"/>
      <c r="Q674" s="41"/>
      <c r="R674" s="41"/>
      <c r="S674" s="41"/>
      <c r="T674" s="82"/>
      <c r="U674" s="82"/>
      <c r="V674" s="89"/>
      <c r="W674" s="92"/>
      <c r="X674" s="82"/>
      <c r="Y674" s="82"/>
      <c r="Z674" s="82"/>
      <c r="AA674" s="82"/>
      <c r="AB674" s="61" t="str">
        <f ca="1">IFERROR(__xludf.DUMMYFUNCTION("""COMPUTED_VALUE"""),"Vida Universitaria")</f>
        <v>Vida Universitaria</v>
      </c>
      <c r="AC674" s="61"/>
      <c r="AD674" s="61"/>
      <c r="AE674" s="94"/>
    </row>
    <row r="675" spans="1:31" ht="15.75" customHeight="1">
      <c r="A675" s="16"/>
      <c r="B675" s="41"/>
      <c r="C675" s="41"/>
      <c r="D675" s="41"/>
      <c r="E675" s="41"/>
      <c r="F675" s="16"/>
      <c r="G675" s="16"/>
      <c r="H675" s="16"/>
      <c r="I675" s="16"/>
      <c r="J675" s="16"/>
      <c r="K675" s="16"/>
      <c r="L675" s="16"/>
      <c r="M675" s="41"/>
      <c r="N675" s="41"/>
      <c r="O675" s="41"/>
      <c r="P675" s="41"/>
      <c r="Q675" s="41"/>
      <c r="R675" s="41"/>
      <c r="S675" s="41"/>
      <c r="T675" s="82"/>
      <c r="U675" s="82"/>
      <c r="V675" s="89"/>
      <c r="W675" s="92"/>
      <c r="X675" s="82"/>
      <c r="Y675" s="82"/>
      <c r="Z675" s="82"/>
      <c r="AA675" s="82"/>
      <c r="AB675" s="61"/>
      <c r="AC675" s="61"/>
      <c r="AD675" s="61"/>
      <c r="AE675" s="94"/>
    </row>
    <row r="676" spans="1:31" ht="15.75" customHeight="1">
      <c r="A676" s="16"/>
      <c r="B676" s="41"/>
      <c r="C676" s="41"/>
      <c r="D676" s="41"/>
      <c r="E676" s="41"/>
      <c r="F676" s="16"/>
      <c r="G676" s="16"/>
      <c r="H676" s="16"/>
      <c r="I676" s="16"/>
      <c r="J676" s="16"/>
      <c r="K676" s="16"/>
      <c r="L676" s="16"/>
      <c r="M676" s="41"/>
      <c r="N676" s="41"/>
      <c r="O676" s="41"/>
      <c r="P676" s="41"/>
      <c r="Q676" s="41"/>
      <c r="R676" s="41"/>
      <c r="S676" s="41"/>
      <c r="T676" s="82"/>
      <c r="U676" s="82"/>
      <c r="V676" s="89"/>
      <c r="W676" s="92"/>
      <c r="X676" s="82"/>
      <c r="Y676" s="82"/>
      <c r="Z676" s="82"/>
      <c r="AA676" s="82"/>
      <c r="AB676" s="61"/>
      <c r="AC676" s="61"/>
      <c r="AD676" s="61"/>
      <c r="AE676" s="94"/>
    </row>
    <row r="677" spans="1:31" ht="15.75" customHeight="1">
      <c r="A677" s="16"/>
      <c r="B677" s="41"/>
      <c r="C677" s="41"/>
      <c r="D677" s="41"/>
      <c r="E677" s="41"/>
      <c r="F677" s="16"/>
      <c r="G677" s="16"/>
      <c r="H677" s="16"/>
      <c r="I677" s="16"/>
      <c r="J677" s="16"/>
      <c r="K677" s="16"/>
      <c r="L677" s="16"/>
      <c r="M677" s="41"/>
      <c r="N677" s="41"/>
      <c r="O677" s="41"/>
      <c r="P677" s="41"/>
      <c r="Q677" s="41"/>
      <c r="R677" s="41"/>
      <c r="S677" s="41"/>
      <c r="T677" s="82"/>
      <c r="U677" s="82"/>
      <c r="V677" s="89"/>
      <c r="W677" s="92"/>
      <c r="X677" s="82"/>
      <c r="Y677" s="82"/>
      <c r="Z677" s="82"/>
      <c r="AA677" s="82"/>
      <c r="AB677" s="61"/>
      <c r="AC677" s="61"/>
      <c r="AD677" s="61"/>
      <c r="AE677" s="94"/>
    </row>
    <row r="678" spans="1:31" ht="15.75" customHeight="1">
      <c r="A678" s="16"/>
      <c r="B678" s="41"/>
      <c r="C678" s="41"/>
      <c r="D678" s="41"/>
      <c r="E678" s="41"/>
      <c r="F678" s="16"/>
      <c r="G678" s="16"/>
      <c r="H678" s="16"/>
      <c r="I678" s="16"/>
      <c r="J678" s="16"/>
      <c r="K678" s="16"/>
      <c r="L678" s="16"/>
      <c r="M678" s="41"/>
      <c r="N678" s="41"/>
      <c r="O678" s="41"/>
      <c r="P678" s="41"/>
      <c r="Q678" s="41"/>
      <c r="R678" s="41"/>
      <c r="S678" s="41"/>
      <c r="T678" s="82"/>
      <c r="U678" s="82"/>
      <c r="V678" s="89"/>
      <c r="W678" s="92"/>
      <c r="X678" s="82"/>
      <c r="Y678" s="82"/>
      <c r="Z678" s="82"/>
      <c r="AA678" s="82"/>
      <c r="AB678" s="61"/>
      <c r="AC678" s="61"/>
      <c r="AD678" s="61"/>
      <c r="AE678" s="94"/>
    </row>
    <row r="679" spans="1:31" ht="15.75" customHeight="1">
      <c r="A679" s="16"/>
      <c r="B679" s="41"/>
      <c r="C679" s="41"/>
      <c r="D679" s="41"/>
      <c r="E679" s="41"/>
      <c r="F679" s="16"/>
      <c r="G679" s="16"/>
      <c r="H679" s="16"/>
      <c r="I679" s="16"/>
      <c r="J679" s="16"/>
      <c r="K679" s="16"/>
      <c r="L679" s="16"/>
      <c r="M679" s="41"/>
      <c r="N679" s="41"/>
      <c r="O679" s="41"/>
      <c r="P679" s="41"/>
      <c r="Q679" s="41"/>
      <c r="R679" s="41"/>
      <c r="S679" s="41"/>
      <c r="T679" s="82"/>
      <c r="U679" s="82"/>
      <c r="V679" s="89"/>
      <c r="W679" s="92"/>
      <c r="X679" s="82"/>
      <c r="Y679" s="82"/>
      <c r="Z679" s="82"/>
      <c r="AA679" s="82"/>
      <c r="AB679" s="61"/>
      <c r="AC679" s="61"/>
      <c r="AD679" s="61"/>
      <c r="AE679" s="94"/>
    </row>
    <row r="680" spans="1:31" ht="15.75" customHeight="1">
      <c r="A680" s="16"/>
      <c r="B680" s="41"/>
      <c r="C680" s="41"/>
      <c r="D680" s="41"/>
      <c r="E680" s="41"/>
      <c r="F680" s="16"/>
      <c r="G680" s="16"/>
      <c r="H680" s="16"/>
      <c r="I680" s="16"/>
      <c r="J680" s="16"/>
      <c r="K680" s="16"/>
      <c r="L680" s="16"/>
      <c r="M680" s="41"/>
      <c r="N680" s="41"/>
      <c r="O680" s="41"/>
      <c r="P680" s="41"/>
      <c r="Q680" s="41"/>
      <c r="R680" s="41"/>
      <c r="S680" s="41"/>
      <c r="T680" s="82"/>
      <c r="U680" s="82"/>
      <c r="V680" s="89"/>
      <c r="W680" s="92"/>
      <c r="X680" s="82"/>
      <c r="Y680" s="82"/>
      <c r="Z680" s="82"/>
      <c r="AA680" s="82"/>
      <c r="AB680" s="61"/>
      <c r="AC680" s="61"/>
      <c r="AD680" s="61"/>
      <c r="AE680" s="94"/>
    </row>
    <row r="681" spans="1:31" ht="15.75" customHeight="1">
      <c r="A681" s="16"/>
      <c r="B681" s="41"/>
      <c r="C681" s="41"/>
      <c r="D681" s="41"/>
      <c r="E681" s="41"/>
      <c r="F681" s="16"/>
      <c r="G681" s="16"/>
      <c r="H681" s="16"/>
      <c r="I681" s="16"/>
      <c r="J681" s="16"/>
      <c r="K681" s="16"/>
      <c r="L681" s="16"/>
      <c r="M681" s="41"/>
      <c r="N681" s="41"/>
      <c r="O681" s="41"/>
      <c r="P681" s="41"/>
      <c r="Q681" s="41"/>
      <c r="R681" s="41"/>
      <c r="S681" s="41"/>
      <c r="T681" s="82"/>
      <c r="U681" s="82"/>
      <c r="V681" s="89"/>
      <c r="W681" s="92"/>
      <c r="X681" s="82"/>
      <c r="Y681" s="82"/>
      <c r="Z681" s="82"/>
      <c r="AA681" s="82"/>
      <c r="AB681" s="61"/>
      <c r="AC681" s="61"/>
      <c r="AD681" s="61"/>
      <c r="AE681" s="94"/>
    </row>
    <row r="682" spans="1:31" ht="15.75" customHeight="1">
      <c r="A682" s="16"/>
      <c r="B682" s="41"/>
      <c r="C682" s="41"/>
      <c r="D682" s="41"/>
      <c r="E682" s="41"/>
      <c r="F682" s="16"/>
      <c r="G682" s="16"/>
      <c r="H682" s="16"/>
      <c r="I682" s="16"/>
      <c r="J682" s="16"/>
      <c r="K682" s="16"/>
      <c r="L682" s="16"/>
      <c r="M682" s="41"/>
      <c r="N682" s="41"/>
      <c r="O682" s="41"/>
      <c r="P682" s="41"/>
      <c r="Q682" s="41"/>
      <c r="R682" s="41"/>
      <c r="S682" s="41"/>
      <c r="T682" s="82"/>
      <c r="U682" s="82"/>
      <c r="V682" s="89"/>
      <c r="W682" s="92"/>
      <c r="X682" s="82"/>
      <c r="Y682" s="82"/>
      <c r="Z682" s="82"/>
      <c r="AA682" s="82"/>
      <c r="AB682" s="61"/>
      <c r="AC682" s="61"/>
      <c r="AD682" s="61"/>
      <c r="AE682" s="94"/>
    </row>
    <row r="683" spans="1:31" ht="15.75" customHeight="1">
      <c r="A683" s="16"/>
      <c r="B683" s="41"/>
      <c r="C683" s="41"/>
      <c r="D683" s="41"/>
      <c r="E683" s="41"/>
      <c r="F683" s="16"/>
      <c r="G683" s="16"/>
      <c r="H683" s="16"/>
      <c r="I683" s="16"/>
      <c r="J683" s="16"/>
      <c r="K683" s="16"/>
      <c r="L683" s="16"/>
      <c r="M683" s="41"/>
      <c r="N683" s="41"/>
      <c r="O683" s="41"/>
      <c r="P683" s="41"/>
      <c r="Q683" s="41"/>
      <c r="R683" s="41"/>
      <c r="S683" s="41"/>
      <c r="T683" s="82"/>
      <c r="U683" s="82"/>
      <c r="V683" s="89"/>
      <c r="W683" s="92"/>
      <c r="X683" s="82"/>
      <c r="Y683" s="82"/>
      <c r="Z683" s="82"/>
      <c r="AA683" s="82"/>
      <c r="AB683" s="61"/>
      <c r="AC683" s="61"/>
      <c r="AD683" s="61"/>
      <c r="AE683" s="94"/>
    </row>
    <row r="684" spans="1:31" ht="15.75" customHeight="1">
      <c r="A684" s="16"/>
      <c r="B684" s="41"/>
      <c r="C684" s="41"/>
      <c r="D684" s="41"/>
      <c r="E684" s="41"/>
      <c r="F684" s="16"/>
      <c r="G684" s="16"/>
      <c r="H684" s="16"/>
      <c r="I684" s="16"/>
      <c r="J684" s="16"/>
      <c r="K684" s="16"/>
      <c r="L684" s="16"/>
      <c r="M684" s="41"/>
      <c r="N684" s="41"/>
      <c r="O684" s="41"/>
      <c r="P684" s="41"/>
      <c r="Q684" s="41"/>
      <c r="R684" s="41"/>
      <c r="S684" s="41"/>
      <c r="T684" s="82"/>
      <c r="U684" s="82"/>
      <c r="V684" s="89"/>
      <c r="W684" s="92"/>
      <c r="X684" s="82"/>
      <c r="Y684" s="82"/>
      <c r="Z684" s="82"/>
      <c r="AA684" s="82"/>
      <c r="AB684" s="61"/>
      <c r="AC684" s="61"/>
      <c r="AD684" s="61"/>
      <c r="AE684" s="94"/>
    </row>
    <row r="685" spans="1:31" ht="15.75" customHeight="1">
      <c r="A685" s="16"/>
      <c r="B685" s="41"/>
      <c r="C685" s="41"/>
      <c r="D685" s="41"/>
      <c r="E685" s="41"/>
      <c r="F685" s="16"/>
      <c r="G685" s="16"/>
      <c r="H685" s="16"/>
      <c r="I685" s="16"/>
      <c r="J685" s="16"/>
      <c r="K685" s="16"/>
      <c r="L685" s="16"/>
      <c r="M685" s="41"/>
      <c r="N685" s="41"/>
      <c r="O685" s="41"/>
      <c r="P685" s="41"/>
      <c r="Q685" s="41"/>
      <c r="R685" s="41"/>
      <c r="S685" s="41"/>
      <c r="T685" s="82"/>
      <c r="U685" s="82"/>
      <c r="V685" s="89"/>
      <c r="W685" s="92"/>
      <c r="X685" s="82"/>
      <c r="Y685" s="82"/>
      <c r="Z685" s="82"/>
      <c r="AA685" s="82"/>
      <c r="AB685" s="61"/>
      <c r="AC685" s="61"/>
      <c r="AD685" s="61"/>
      <c r="AE685" s="94"/>
    </row>
    <row r="686" spans="1:31" ht="15.75" customHeight="1">
      <c r="A686" s="16"/>
      <c r="B686" s="41"/>
      <c r="C686" s="41"/>
      <c r="D686" s="41"/>
      <c r="E686" s="41"/>
      <c r="F686" s="16"/>
      <c r="G686" s="16"/>
      <c r="H686" s="16"/>
      <c r="I686" s="16"/>
      <c r="J686" s="16"/>
      <c r="K686" s="16"/>
      <c r="L686" s="16"/>
      <c r="M686" s="41"/>
      <c r="N686" s="41"/>
      <c r="O686" s="41"/>
      <c r="P686" s="41"/>
      <c r="Q686" s="41"/>
      <c r="R686" s="41"/>
      <c r="S686" s="41"/>
      <c r="T686" s="82"/>
      <c r="U686" s="82"/>
      <c r="V686" s="89"/>
      <c r="W686" s="92"/>
      <c r="X686" s="82"/>
      <c r="Y686" s="82"/>
      <c r="Z686" s="82"/>
      <c r="AA686" s="82"/>
      <c r="AB686" s="61"/>
      <c r="AC686" s="61"/>
      <c r="AD686" s="61"/>
      <c r="AE686" s="94"/>
    </row>
    <row r="687" spans="1:31" ht="15.75" customHeight="1">
      <c r="A687" s="16"/>
      <c r="B687" s="41"/>
      <c r="C687" s="41"/>
      <c r="D687" s="41"/>
      <c r="E687" s="41"/>
      <c r="F687" s="16"/>
      <c r="G687" s="16"/>
      <c r="H687" s="16"/>
      <c r="I687" s="16"/>
      <c r="J687" s="16"/>
      <c r="K687" s="16"/>
      <c r="L687" s="16"/>
      <c r="M687" s="41"/>
      <c r="N687" s="41"/>
      <c r="O687" s="41"/>
      <c r="P687" s="41"/>
      <c r="Q687" s="41"/>
      <c r="R687" s="41"/>
      <c r="S687" s="41"/>
      <c r="T687" s="82"/>
      <c r="U687" s="82"/>
      <c r="V687" s="89"/>
      <c r="W687" s="92"/>
      <c r="X687" s="82"/>
      <c r="Y687" s="82"/>
      <c r="Z687" s="82"/>
      <c r="AA687" s="82"/>
      <c r="AB687" s="67"/>
      <c r="AC687" s="67"/>
      <c r="AD687" s="67"/>
      <c r="AE687" s="94"/>
    </row>
    <row r="688" spans="1:31" ht="15.75" customHeight="1">
      <c r="A688" s="16"/>
      <c r="B688" s="41"/>
      <c r="C688" s="41"/>
      <c r="D688" s="41"/>
      <c r="E688" s="41"/>
      <c r="F688" s="16"/>
      <c r="G688" s="16"/>
      <c r="H688" s="16"/>
      <c r="I688" s="16"/>
      <c r="J688" s="16"/>
      <c r="K688" s="16"/>
      <c r="L688" s="16"/>
      <c r="M688" s="41"/>
      <c r="N688" s="41"/>
      <c r="O688" s="41"/>
      <c r="P688" s="41"/>
      <c r="Q688" s="41"/>
      <c r="R688" s="41"/>
      <c r="S688" s="41"/>
      <c r="T688" s="82"/>
      <c r="U688" s="82"/>
      <c r="V688" s="89"/>
      <c r="W688" s="92"/>
      <c r="X688" s="82"/>
      <c r="Y688" s="82"/>
      <c r="Z688" s="82"/>
      <c r="AA688" s="82"/>
      <c r="AB688" s="93" t="str">
        <f>Acciones_aportes!C1636</f>
        <v xml:space="preserve">Internacionalización  </v>
      </c>
      <c r="AC688" s="88" t="str">
        <f>Acciones_aportes!B1637</f>
        <v>Académico</v>
      </c>
      <c r="AD688" s="25" t="str">
        <f ca="1">IFERROR(__xludf.DUMMYFUNCTION("FILTER(X$2:X$509,W$2:W$509=AB688,V$2:V$509=AC688)"),"2.4.2. Implementar una estrategia institucional orientada a la promoción de la diplomacia científica, cultural y artística que facilite la apertura de espacios para la proyección y la vinculación internacional del quehacer sustantivo de la universidad")</f>
        <v>2.4.2. Implementar una estrategia institucional orientada a la promoción de la diplomacia científica, cultural y artística que facilite la apertura de espacios para la proyección y la vinculación internacional del quehacer sustantivo de la universidad</v>
      </c>
      <c r="AE688" s="94"/>
    </row>
    <row r="689" spans="1:31" ht="15.75" customHeight="1">
      <c r="A689" s="16"/>
      <c r="B689" s="41"/>
      <c r="C689" s="41"/>
      <c r="D689" s="41"/>
      <c r="E689" s="41"/>
      <c r="F689" s="16"/>
      <c r="G689" s="16"/>
      <c r="H689" s="16"/>
      <c r="I689" s="16"/>
      <c r="J689" s="16"/>
      <c r="K689" s="16"/>
      <c r="L689" s="16"/>
      <c r="M689" s="41"/>
      <c r="N689" s="41"/>
      <c r="O689" s="41"/>
      <c r="P689" s="41"/>
      <c r="Q689" s="41"/>
      <c r="R689" s="41"/>
      <c r="S689" s="41"/>
      <c r="T689" s="82"/>
      <c r="U689" s="82"/>
      <c r="V689" s="89"/>
      <c r="W689" s="92"/>
      <c r="X689" s="82"/>
      <c r="Y689" s="82"/>
      <c r="Z689" s="82"/>
      <c r="AA689" s="82"/>
      <c r="AB689" s="61"/>
      <c r="AC689" s="61"/>
      <c r="AD689" s="61" t="str">
        <f ca="1">IFERROR(__xludf.DUMMYFUNCTION("""COMPUTED_VALUE"""),"2.4.3. Generar acciones de movilidad académica y administrativa con preferencia internacional dirigidas a la formación conducente a título, el desarrollo de iniciativas de investigación conjuntas, pasantías, actualización y capacitación para impactar la a"&amp;"cción sustantiva")</f>
        <v>2.4.3. Generar acciones de movilidad académica y administrativa con preferencia internacional dirigidas a la formación conducente a título, el desarrollo de iniciativas de investigación conjuntas, pasantías, actualización y capacitación para impactar la acción sustantiva</v>
      </c>
      <c r="AE689" s="94"/>
    </row>
    <row r="690" spans="1:31" ht="15.75" customHeight="1">
      <c r="A690" s="16"/>
      <c r="B690" s="41"/>
      <c r="C690" s="41"/>
      <c r="D690" s="41"/>
      <c r="E690" s="41"/>
      <c r="F690" s="16"/>
      <c r="G690" s="16"/>
      <c r="H690" s="16"/>
      <c r="I690" s="16"/>
      <c r="J690" s="16"/>
      <c r="K690" s="16"/>
      <c r="L690" s="16"/>
      <c r="M690" s="41"/>
      <c r="N690" s="41"/>
      <c r="O690" s="41"/>
      <c r="P690" s="41"/>
      <c r="Q690" s="41"/>
      <c r="R690" s="41"/>
      <c r="S690" s="41"/>
      <c r="T690" s="82"/>
      <c r="U690" s="82"/>
      <c r="V690" s="89"/>
      <c r="W690" s="92"/>
      <c r="X690" s="82"/>
      <c r="Y690" s="82"/>
      <c r="Z690" s="82"/>
      <c r="AA690" s="82"/>
      <c r="AB690" s="26" t="str">
        <f ca="1">IFERROR(__xludf.DUMMYFUNCTION("UNIQUE(FILTER(V$2:V$509,W$2:W$509=AB688))"),"Administrativo ")</f>
        <v xml:space="preserve">Administrativo </v>
      </c>
      <c r="AC690" s="61"/>
      <c r="AD690" s="61" t="str">
        <f ca="1">IFERROR(__xludf.DUMMYFUNCTION("""COMPUTED_VALUE"""),"2.4.4. Impulsar acciones de dinamización de los instrumentos y modalidades de cooperación existentes y nuevos conducidas al intercambio y articulación del quehacer sustantivo con otras instituciones de educación superior")</f>
        <v>2.4.4. Impulsar acciones de dinamización de los instrumentos y modalidades de cooperación existentes y nuevos conducidas al intercambio y articulación del quehacer sustantivo con otras instituciones de educación superior</v>
      </c>
      <c r="AE690" s="94"/>
    </row>
    <row r="691" spans="1:31" ht="15.75" customHeight="1">
      <c r="A691" s="16"/>
      <c r="B691" s="41"/>
      <c r="C691" s="41"/>
      <c r="D691" s="41"/>
      <c r="E691" s="41"/>
      <c r="F691" s="16"/>
      <c r="G691" s="16"/>
      <c r="H691" s="16"/>
      <c r="I691" s="16"/>
      <c r="J691" s="16"/>
      <c r="K691" s="16"/>
      <c r="L691" s="16"/>
      <c r="M691" s="41"/>
      <c r="N691" s="41"/>
      <c r="O691" s="41"/>
      <c r="P691" s="41"/>
      <c r="Q691" s="41"/>
      <c r="R691" s="41"/>
      <c r="S691" s="41"/>
      <c r="T691" s="82"/>
      <c r="U691" s="82"/>
      <c r="V691" s="89"/>
      <c r="W691" s="92"/>
      <c r="X691" s="82"/>
      <c r="Y691" s="82"/>
      <c r="Z691" s="82"/>
      <c r="AA691" s="82"/>
      <c r="AB691" s="62" t="str">
        <f ca="1">IFERROR(__xludf.DUMMYFUNCTION("""COMPUTED_VALUE"""),"Académico")</f>
        <v>Académico</v>
      </c>
      <c r="AC691" s="61"/>
      <c r="AD691" s="61"/>
      <c r="AE691" s="94"/>
    </row>
    <row r="692" spans="1:31" ht="15.75" customHeight="1">
      <c r="A692" s="16"/>
      <c r="B692" s="41"/>
      <c r="C692" s="41"/>
      <c r="D692" s="41"/>
      <c r="E692" s="41"/>
      <c r="F692" s="16"/>
      <c r="G692" s="16"/>
      <c r="H692" s="16"/>
      <c r="I692" s="16"/>
      <c r="J692" s="16"/>
      <c r="K692" s="16"/>
      <c r="L692" s="16"/>
      <c r="M692" s="41"/>
      <c r="N692" s="41"/>
      <c r="O692" s="41"/>
      <c r="P692" s="41"/>
      <c r="Q692" s="41"/>
      <c r="R692" s="41"/>
      <c r="S692" s="41"/>
      <c r="T692" s="82"/>
      <c r="U692" s="82"/>
      <c r="V692" s="89"/>
      <c r="W692" s="92"/>
      <c r="X692" s="82"/>
      <c r="Y692" s="82"/>
      <c r="Z692" s="82"/>
      <c r="AA692" s="82"/>
      <c r="AB692" s="61" t="str">
        <f ca="1">IFERROR(__xludf.DUMMYFUNCTION("""COMPUTED_VALUE"""),"Vida Universitaria")</f>
        <v>Vida Universitaria</v>
      </c>
      <c r="AC692" s="61"/>
      <c r="AD692" s="61"/>
      <c r="AE692" s="94"/>
    </row>
    <row r="693" spans="1:31" ht="15.75" customHeight="1">
      <c r="A693" s="16"/>
      <c r="B693" s="41"/>
      <c r="C693" s="41"/>
      <c r="D693" s="41"/>
      <c r="E693" s="41"/>
      <c r="F693" s="16"/>
      <c r="G693" s="16"/>
      <c r="H693" s="16"/>
      <c r="I693" s="16"/>
      <c r="J693" s="16"/>
      <c r="K693" s="16"/>
      <c r="L693" s="16"/>
      <c r="M693" s="41"/>
      <c r="N693" s="41"/>
      <c r="O693" s="41"/>
      <c r="P693" s="41"/>
      <c r="Q693" s="41"/>
      <c r="R693" s="41"/>
      <c r="S693" s="41"/>
      <c r="T693" s="82"/>
      <c r="U693" s="82"/>
      <c r="V693" s="89"/>
      <c r="W693" s="92"/>
      <c r="X693" s="82"/>
      <c r="Y693" s="82"/>
      <c r="Z693" s="82"/>
      <c r="AA693" s="82"/>
      <c r="AB693" s="61"/>
      <c r="AC693" s="61"/>
      <c r="AD693" s="61"/>
      <c r="AE693" s="94"/>
    </row>
    <row r="694" spans="1:31" ht="15.75" customHeight="1">
      <c r="A694" s="16"/>
      <c r="B694" s="41"/>
      <c r="C694" s="41"/>
      <c r="D694" s="41"/>
      <c r="E694" s="41"/>
      <c r="F694" s="16"/>
      <c r="G694" s="16"/>
      <c r="H694" s="16"/>
      <c r="I694" s="16"/>
      <c r="J694" s="16"/>
      <c r="K694" s="16"/>
      <c r="L694" s="16"/>
      <c r="M694" s="41"/>
      <c r="N694" s="41"/>
      <c r="O694" s="41"/>
      <c r="P694" s="41"/>
      <c r="Q694" s="41"/>
      <c r="R694" s="41"/>
      <c r="S694" s="41"/>
      <c r="T694" s="82"/>
      <c r="U694" s="82"/>
      <c r="V694" s="89"/>
      <c r="W694" s="92"/>
      <c r="X694" s="82"/>
      <c r="Y694" s="82"/>
      <c r="Z694" s="82"/>
      <c r="AA694" s="82"/>
      <c r="AB694" s="61"/>
      <c r="AC694" s="61"/>
      <c r="AD694" s="61"/>
      <c r="AE694" s="94"/>
    </row>
    <row r="695" spans="1:31" ht="15.75" customHeight="1">
      <c r="A695" s="16"/>
      <c r="B695" s="41"/>
      <c r="C695" s="41"/>
      <c r="D695" s="41"/>
      <c r="E695" s="41"/>
      <c r="F695" s="16"/>
      <c r="G695" s="16"/>
      <c r="H695" s="16"/>
      <c r="I695" s="16"/>
      <c r="J695" s="16"/>
      <c r="K695" s="16"/>
      <c r="L695" s="16"/>
      <c r="M695" s="41"/>
      <c r="N695" s="41"/>
      <c r="O695" s="41"/>
      <c r="P695" s="41"/>
      <c r="Q695" s="41"/>
      <c r="R695" s="41"/>
      <c r="S695" s="41"/>
      <c r="T695" s="82"/>
      <c r="U695" s="82"/>
      <c r="V695" s="89"/>
      <c r="W695" s="92"/>
      <c r="X695" s="82"/>
      <c r="Y695" s="82"/>
      <c r="Z695" s="82"/>
      <c r="AA695" s="82"/>
      <c r="AB695" s="61"/>
      <c r="AC695" s="61"/>
      <c r="AD695" s="61"/>
      <c r="AE695" s="94"/>
    </row>
    <row r="696" spans="1:31" ht="15.75" customHeight="1">
      <c r="A696" s="16"/>
      <c r="B696" s="41"/>
      <c r="C696" s="41"/>
      <c r="D696" s="41"/>
      <c r="E696" s="41"/>
      <c r="F696" s="16"/>
      <c r="G696" s="16"/>
      <c r="H696" s="16"/>
      <c r="I696" s="16"/>
      <c r="J696" s="16"/>
      <c r="K696" s="16"/>
      <c r="L696" s="16"/>
      <c r="M696" s="41"/>
      <c r="N696" s="41"/>
      <c r="O696" s="41"/>
      <c r="P696" s="41"/>
      <c r="Q696" s="41"/>
      <c r="R696" s="41"/>
      <c r="S696" s="41"/>
      <c r="T696" s="82"/>
      <c r="U696" s="82"/>
      <c r="V696" s="89"/>
      <c r="W696" s="92"/>
      <c r="X696" s="82"/>
      <c r="Y696" s="82"/>
      <c r="Z696" s="82"/>
      <c r="AA696" s="82"/>
      <c r="AB696" s="61"/>
      <c r="AC696" s="61"/>
      <c r="AD696" s="61"/>
      <c r="AE696" s="94"/>
    </row>
    <row r="697" spans="1:31" ht="15.75" customHeight="1">
      <c r="A697" s="16"/>
      <c r="B697" s="41"/>
      <c r="C697" s="41"/>
      <c r="D697" s="41"/>
      <c r="E697" s="41"/>
      <c r="F697" s="16"/>
      <c r="G697" s="16"/>
      <c r="H697" s="16"/>
      <c r="I697" s="16"/>
      <c r="J697" s="16"/>
      <c r="K697" s="16"/>
      <c r="L697" s="16"/>
      <c r="M697" s="41"/>
      <c r="N697" s="41"/>
      <c r="O697" s="41"/>
      <c r="P697" s="41"/>
      <c r="Q697" s="41"/>
      <c r="R697" s="41"/>
      <c r="S697" s="41"/>
      <c r="T697" s="82"/>
      <c r="U697" s="82"/>
      <c r="V697" s="89"/>
      <c r="W697" s="92"/>
      <c r="X697" s="82"/>
      <c r="Y697" s="82"/>
      <c r="Z697" s="82"/>
      <c r="AA697" s="82"/>
      <c r="AB697" s="61"/>
      <c r="AC697" s="61"/>
      <c r="AD697" s="61"/>
      <c r="AE697" s="94"/>
    </row>
    <row r="698" spans="1:31" ht="15.75" customHeight="1">
      <c r="A698" s="16"/>
      <c r="B698" s="41"/>
      <c r="C698" s="41"/>
      <c r="D698" s="41"/>
      <c r="E698" s="41"/>
      <c r="F698" s="16"/>
      <c r="G698" s="16"/>
      <c r="H698" s="16"/>
      <c r="I698" s="16"/>
      <c r="J698" s="16"/>
      <c r="K698" s="16"/>
      <c r="L698" s="16"/>
      <c r="M698" s="41"/>
      <c r="N698" s="41"/>
      <c r="O698" s="41"/>
      <c r="P698" s="41"/>
      <c r="Q698" s="41"/>
      <c r="R698" s="41"/>
      <c r="S698" s="41"/>
      <c r="T698" s="82"/>
      <c r="U698" s="82"/>
      <c r="V698" s="89"/>
      <c r="W698" s="92"/>
      <c r="X698" s="82"/>
      <c r="Y698" s="82"/>
      <c r="Z698" s="82"/>
      <c r="AA698" s="82"/>
      <c r="AB698" s="61"/>
      <c r="AC698" s="61"/>
      <c r="AD698" s="61"/>
      <c r="AE698" s="94"/>
    </row>
    <row r="699" spans="1:31" ht="15.75" customHeight="1">
      <c r="A699" s="16"/>
      <c r="B699" s="41"/>
      <c r="C699" s="41"/>
      <c r="D699" s="41"/>
      <c r="E699" s="41"/>
      <c r="F699" s="16"/>
      <c r="G699" s="16"/>
      <c r="H699" s="16"/>
      <c r="I699" s="16"/>
      <c r="J699" s="16"/>
      <c r="K699" s="16"/>
      <c r="L699" s="16"/>
      <c r="M699" s="41"/>
      <c r="N699" s="41"/>
      <c r="O699" s="41"/>
      <c r="P699" s="41"/>
      <c r="Q699" s="41"/>
      <c r="R699" s="41"/>
      <c r="S699" s="41"/>
      <c r="T699" s="82"/>
      <c r="U699" s="82"/>
      <c r="V699" s="89"/>
      <c r="W699" s="92"/>
      <c r="X699" s="82"/>
      <c r="Y699" s="82"/>
      <c r="Z699" s="82"/>
      <c r="AA699" s="82"/>
      <c r="AB699" s="61"/>
      <c r="AC699" s="61"/>
      <c r="AD699" s="61"/>
      <c r="AE699" s="94"/>
    </row>
    <row r="700" spans="1:31" ht="15.75" customHeight="1">
      <c r="A700" s="16"/>
      <c r="B700" s="41"/>
      <c r="C700" s="41"/>
      <c r="D700" s="41"/>
      <c r="E700" s="41"/>
      <c r="F700" s="16"/>
      <c r="G700" s="16"/>
      <c r="H700" s="16"/>
      <c r="I700" s="16"/>
      <c r="J700" s="16"/>
      <c r="K700" s="16"/>
      <c r="L700" s="16"/>
      <c r="M700" s="41"/>
      <c r="N700" s="41"/>
      <c r="O700" s="41"/>
      <c r="P700" s="41"/>
      <c r="Q700" s="41"/>
      <c r="R700" s="41"/>
      <c r="S700" s="41"/>
      <c r="T700" s="82"/>
      <c r="U700" s="82"/>
      <c r="V700" s="89"/>
      <c r="W700" s="92"/>
      <c r="X700" s="82"/>
      <c r="Y700" s="82"/>
      <c r="Z700" s="82"/>
      <c r="AA700" s="82"/>
      <c r="AB700" s="61"/>
      <c r="AC700" s="61"/>
      <c r="AD700" s="61"/>
      <c r="AE700" s="94"/>
    </row>
    <row r="701" spans="1:31" ht="15.75" customHeight="1">
      <c r="A701" s="16"/>
      <c r="B701" s="41"/>
      <c r="C701" s="41"/>
      <c r="D701" s="41"/>
      <c r="E701" s="41"/>
      <c r="F701" s="16"/>
      <c r="G701" s="16"/>
      <c r="H701" s="16"/>
      <c r="I701" s="16"/>
      <c r="J701" s="16"/>
      <c r="K701" s="16"/>
      <c r="L701" s="16"/>
      <c r="M701" s="41"/>
      <c r="N701" s="41"/>
      <c r="O701" s="41"/>
      <c r="P701" s="41"/>
      <c r="Q701" s="41"/>
      <c r="R701" s="41"/>
      <c r="S701" s="41"/>
      <c r="T701" s="82"/>
      <c r="U701" s="82"/>
      <c r="V701" s="89"/>
      <c r="W701" s="92"/>
      <c r="X701" s="82"/>
      <c r="Y701" s="82"/>
      <c r="Z701" s="82"/>
      <c r="AA701" s="82"/>
      <c r="AB701" s="61"/>
      <c r="AC701" s="61"/>
      <c r="AD701" s="61"/>
      <c r="AE701" s="94"/>
    </row>
    <row r="702" spans="1:31" ht="15.75" customHeight="1">
      <c r="A702" s="16"/>
      <c r="B702" s="41"/>
      <c r="C702" s="41"/>
      <c r="D702" s="41"/>
      <c r="E702" s="41"/>
      <c r="F702" s="16"/>
      <c r="G702" s="16"/>
      <c r="H702" s="16"/>
      <c r="I702" s="16"/>
      <c r="J702" s="16"/>
      <c r="K702" s="16"/>
      <c r="L702" s="16"/>
      <c r="M702" s="41"/>
      <c r="N702" s="41"/>
      <c r="O702" s="41"/>
      <c r="P702" s="41"/>
      <c r="Q702" s="41"/>
      <c r="R702" s="41"/>
      <c r="S702" s="41"/>
      <c r="T702" s="82"/>
      <c r="U702" s="82"/>
      <c r="V702" s="89"/>
      <c r="W702" s="92"/>
      <c r="X702" s="82"/>
      <c r="Y702" s="82"/>
      <c r="Z702" s="82"/>
      <c r="AA702" s="82"/>
      <c r="AB702" s="61"/>
      <c r="AC702" s="61"/>
      <c r="AD702" s="61"/>
      <c r="AE702" s="94"/>
    </row>
    <row r="703" spans="1:31" ht="15.75" customHeight="1">
      <c r="A703" s="16"/>
      <c r="B703" s="41"/>
      <c r="C703" s="41"/>
      <c r="D703" s="41"/>
      <c r="E703" s="41"/>
      <c r="F703" s="16"/>
      <c r="G703" s="16"/>
      <c r="H703" s="16"/>
      <c r="I703" s="16"/>
      <c r="J703" s="16"/>
      <c r="K703" s="16"/>
      <c r="L703" s="16"/>
      <c r="M703" s="41"/>
      <c r="N703" s="41"/>
      <c r="O703" s="41"/>
      <c r="P703" s="41"/>
      <c r="Q703" s="41"/>
      <c r="R703" s="41"/>
      <c r="S703" s="41"/>
      <c r="T703" s="82"/>
      <c r="U703" s="82"/>
      <c r="V703" s="89"/>
      <c r="W703" s="92"/>
      <c r="X703" s="82"/>
      <c r="Y703" s="82"/>
      <c r="Z703" s="82"/>
      <c r="AA703" s="82"/>
      <c r="AB703" s="61"/>
      <c r="AC703" s="61"/>
      <c r="AD703" s="61"/>
      <c r="AE703" s="94"/>
    </row>
    <row r="704" spans="1:31" ht="15.75" customHeight="1">
      <c r="A704" s="16"/>
      <c r="B704" s="41"/>
      <c r="C704" s="41"/>
      <c r="D704" s="41"/>
      <c r="E704" s="41"/>
      <c r="F704" s="16"/>
      <c r="G704" s="16"/>
      <c r="H704" s="16"/>
      <c r="I704" s="16"/>
      <c r="J704" s="16"/>
      <c r="K704" s="16"/>
      <c r="L704" s="16"/>
      <c r="M704" s="41"/>
      <c r="N704" s="41"/>
      <c r="O704" s="41"/>
      <c r="P704" s="41"/>
      <c r="Q704" s="41"/>
      <c r="R704" s="41"/>
      <c r="S704" s="41"/>
      <c r="T704" s="82"/>
      <c r="U704" s="82"/>
      <c r="V704" s="89"/>
      <c r="W704" s="92"/>
      <c r="X704" s="82"/>
      <c r="Y704" s="82"/>
      <c r="Z704" s="82"/>
      <c r="AA704" s="82"/>
      <c r="AB704" s="61"/>
      <c r="AC704" s="61"/>
      <c r="AD704" s="61"/>
      <c r="AE704" s="94"/>
    </row>
    <row r="705" spans="1:31" ht="15.75" customHeight="1">
      <c r="A705" s="16"/>
      <c r="B705" s="41"/>
      <c r="C705" s="41"/>
      <c r="D705" s="41"/>
      <c r="E705" s="41"/>
      <c r="F705" s="16"/>
      <c r="G705" s="16"/>
      <c r="H705" s="16"/>
      <c r="I705" s="16"/>
      <c r="J705" s="16"/>
      <c r="K705" s="16"/>
      <c r="L705" s="16"/>
      <c r="M705" s="41"/>
      <c r="N705" s="41"/>
      <c r="O705" s="41"/>
      <c r="P705" s="41"/>
      <c r="Q705" s="41"/>
      <c r="R705" s="41"/>
      <c r="S705" s="41"/>
      <c r="T705" s="82"/>
      <c r="U705" s="82"/>
      <c r="V705" s="89"/>
      <c r="W705" s="92"/>
      <c r="X705" s="82"/>
      <c r="Y705" s="82"/>
      <c r="Z705" s="82"/>
      <c r="AA705" s="82"/>
      <c r="AB705" s="67"/>
      <c r="AC705" s="67"/>
      <c r="AD705" s="67"/>
      <c r="AE705" s="94"/>
    </row>
    <row r="706" spans="1:31" ht="15.75" customHeight="1">
      <c r="A706" s="16"/>
      <c r="B706" s="41"/>
      <c r="C706" s="41"/>
      <c r="D706" s="41"/>
      <c r="E706" s="41"/>
      <c r="F706" s="16"/>
      <c r="G706" s="16"/>
      <c r="H706" s="16"/>
      <c r="I706" s="16"/>
      <c r="J706" s="16"/>
      <c r="K706" s="16"/>
      <c r="L706" s="16"/>
      <c r="M706" s="41"/>
      <c r="N706" s="41"/>
      <c r="O706" s="41"/>
      <c r="P706" s="41"/>
      <c r="Q706" s="41"/>
      <c r="R706" s="41"/>
      <c r="S706" s="41"/>
      <c r="T706" s="82"/>
      <c r="U706" s="82"/>
      <c r="V706" s="89"/>
      <c r="W706" s="92"/>
      <c r="X706" s="82"/>
      <c r="Y706" s="82"/>
      <c r="Z706" s="82"/>
      <c r="AA706" s="82"/>
      <c r="AB706" s="93" t="str">
        <f>Acciones_aportes!C1679</f>
        <v xml:space="preserve">Internacionalización  </v>
      </c>
      <c r="AC706" s="88" t="str">
        <f>Acciones_aportes!B1680</f>
        <v>Vida Universitaria</v>
      </c>
      <c r="AD706" s="25" t="str">
        <f ca="1">IFERROR(__xludf.DUMMYFUNCTION("FILTER(X$2:X$509,W$2:W$509=AB706,V$2:V$509=AC706)"),"2.4.5. Concretar iniciativas de movilidad estudiantil con preferencia internacional orientadas al desarrollo complementario de planes de estudio, experiencias de formación puntuales o realización de prácticas profesionales")</f>
        <v>2.4.5. Concretar iniciativas de movilidad estudiantil con preferencia internacional orientadas al desarrollo complementario de planes de estudio, experiencias de formación puntuales o realización de prácticas profesionales</v>
      </c>
      <c r="AE706" s="94"/>
    </row>
    <row r="707" spans="1:31" ht="15.75" customHeight="1">
      <c r="A707" s="16"/>
      <c r="B707" s="41"/>
      <c r="C707" s="41"/>
      <c r="D707" s="41"/>
      <c r="E707" s="41"/>
      <c r="F707" s="16"/>
      <c r="G707" s="16"/>
      <c r="H707" s="16"/>
      <c r="I707" s="16"/>
      <c r="J707" s="16"/>
      <c r="K707" s="16"/>
      <c r="L707" s="16"/>
      <c r="M707" s="41"/>
      <c r="N707" s="41"/>
      <c r="O707" s="41"/>
      <c r="P707" s="41"/>
      <c r="Q707" s="41"/>
      <c r="R707" s="41"/>
      <c r="S707" s="41"/>
      <c r="T707" s="82"/>
      <c r="U707" s="82"/>
      <c r="V707" s="89"/>
      <c r="W707" s="92"/>
      <c r="X707" s="82"/>
      <c r="Y707" s="82"/>
      <c r="Z707" s="82"/>
      <c r="AA707" s="82"/>
      <c r="AB707" s="61"/>
      <c r="AC707" s="61"/>
      <c r="AD707" s="61"/>
      <c r="AE707" s="94"/>
    </row>
    <row r="708" spans="1:31" ht="15.75" customHeight="1">
      <c r="A708" s="16"/>
      <c r="B708" s="41"/>
      <c r="C708" s="41"/>
      <c r="D708" s="41"/>
      <c r="E708" s="41"/>
      <c r="F708" s="16"/>
      <c r="G708" s="16"/>
      <c r="H708" s="16"/>
      <c r="I708" s="16"/>
      <c r="J708" s="16"/>
      <c r="K708" s="16"/>
      <c r="L708" s="16"/>
      <c r="M708" s="41"/>
      <c r="N708" s="41"/>
      <c r="O708" s="41"/>
      <c r="P708" s="41"/>
      <c r="Q708" s="41"/>
      <c r="R708" s="41"/>
      <c r="S708" s="41"/>
      <c r="T708" s="82"/>
      <c r="U708" s="82"/>
      <c r="V708" s="89"/>
      <c r="W708" s="92"/>
      <c r="X708" s="82"/>
      <c r="Y708" s="82"/>
      <c r="Z708" s="82"/>
      <c r="AA708" s="82"/>
      <c r="AB708" s="26" t="str">
        <f ca="1">IFERROR(__xludf.DUMMYFUNCTION("UNIQUE(FILTER(V$2:V$509,W$2:W$509=AB706))"),"Administrativo ")</f>
        <v xml:space="preserve">Administrativo </v>
      </c>
      <c r="AC708" s="61"/>
      <c r="AD708" s="61"/>
      <c r="AE708" s="94"/>
    </row>
    <row r="709" spans="1:31" ht="15.75" customHeight="1">
      <c r="A709" s="16"/>
      <c r="B709" s="41"/>
      <c r="C709" s="41"/>
      <c r="D709" s="41"/>
      <c r="E709" s="41"/>
      <c r="F709" s="16"/>
      <c r="G709" s="16"/>
      <c r="H709" s="16"/>
      <c r="I709" s="16"/>
      <c r="J709" s="16"/>
      <c r="K709" s="16"/>
      <c r="L709" s="16"/>
      <c r="M709" s="41"/>
      <c r="N709" s="41"/>
      <c r="O709" s="41"/>
      <c r="P709" s="41"/>
      <c r="Q709" s="41"/>
      <c r="R709" s="41"/>
      <c r="S709" s="41"/>
      <c r="T709" s="82"/>
      <c r="U709" s="82"/>
      <c r="V709" s="89"/>
      <c r="W709" s="92"/>
      <c r="X709" s="82"/>
      <c r="Y709" s="82"/>
      <c r="Z709" s="82"/>
      <c r="AA709" s="82"/>
      <c r="AB709" s="62" t="str">
        <f ca="1">IFERROR(__xludf.DUMMYFUNCTION("""COMPUTED_VALUE"""),"Académico")</f>
        <v>Académico</v>
      </c>
      <c r="AC709" s="61"/>
      <c r="AD709" s="61"/>
      <c r="AE709" s="94"/>
    </row>
    <row r="710" spans="1:31" ht="15.75" customHeight="1">
      <c r="A710" s="16"/>
      <c r="B710" s="41"/>
      <c r="C710" s="41"/>
      <c r="D710" s="41"/>
      <c r="E710" s="41"/>
      <c r="F710" s="16"/>
      <c r="G710" s="16"/>
      <c r="H710" s="16"/>
      <c r="I710" s="16"/>
      <c r="J710" s="16"/>
      <c r="K710" s="16"/>
      <c r="L710" s="16"/>
      <c r="M710" s="41"/>
      <c r="N710" s="41"/>
      <c r="O710" s="41"/>
      <c r="P710" s="41"/>
      <c r="Q710" s="41"/>
      <c r="R710" s="41"/>
      <c r="S710" s="41"/>
      <c r="T710" s="82"/>
      <c r="U710" s="82"/>
      <c r="V710" s="89"/>
      <c r="W710" s="92"/>
      <c r="X710" s="82"/>
      <c r="Y710" s="82"/>
      <c r="Z710" s="82"/>
      <c r="AA710" s="82"/>
      <c r="AB710" s="61" t="str">
        <f ca="1">IFERROR(__xludf.DUMMYFUNCTION("""COMPUTED_VALUE"""),"Vida Universitaria")</f>
        <v>Vida Universitaria</v>
      </c>
      <c r="AC710" s="61"/>
      <c r="AD710" s="61"/>
      <c r="AE710" s="94"/>
    </row>
    <row r="711" spans="1:31" ht="15.75" customHeight="1">
      <c r="A711" s="16"/>
      <c r="B711" s="41"/>
      <c r="C711" s="41"/>
      <c r="D711" s="41"/>
      <c r="E711" s="41"/>
      <c r="F711" s="16"/>
      <c r="G711" s="16"/>
      <c r="H711" s="16"/>
      <c r="I711" s="16"/>
      <c r="J711" s="16"/>
      <c r="K711" s="16"/>
      <c r="L711" s="16"/>
      <c r="M711" s="41"/>
      <c r="N711" s="41"/>
      <c r="O711" s="41"/>
      <c r="P711" s="41"/>
      <c r="Q711" s="41"/>
      <c r="R711" s="41"/>
      <c r="S711" s="41"/>
      <c r="T711" s="82"/>
      <c r="U711" s="82"/>
      <c r="V711" s="89"/>
      <c r="W711" s="92"/>
      <c r="X711" s="82"/>
      <c r="Y711" s="82"/>
      <c r="Z711" s="82"/>
      <c r="AA711" s="82"/>
      <c r="AB711" s="61"/>
      <c r="AC711" s="61"/>
      <c r="AD711" s="61"/>
      <c r="AE711" s="94"/>
    </row>
    <row r="712" spans="1:31" ht="15.75" customHeight="1">
      <c r="A712" s="16"/>
      <c r="B712" s="41"/>
      <c r="C712" s="41"/>
      <c r="D712" s="41"/>
      <c r="E712" s="41"/>
      <c r="F712" s="16"/>
      <c r="G712" s="16"/>
      <c r="H712" s="16"/>
      <c r="I712" s="16"/>
      <c r="J712" s="16"/>
      <c r="K712" s="16"/>
      <c r="L712" s="16"/>
      <c r="M712" s="41"/>
      <c r="N712" s="41"/>
      <c r="O712" s="41"/>
      <c r="P712" s="41"/>
      <c r="Q712" s="41"/>
      <c r="R712" s="41"/>
      <c r="S712" s="41"/>
      <c r="T712" s="82"/>
      <c r="U712" s="82"/>
      <c r="V712" s="89"/>
      <c r="W712" s="92"/>
      <c r="X712" s="82"/>
      <c r="Y712" s="82"/>
      <c r="Z712" s="82"/>
      <c r="AA712" s="82"/>
      <c r="AB712" s="61"/>
      <c r="AC712" s="61"/>
      <c r="AD712" s="61"/>
      <c r="AE712" s="94"/>
    </row>
    <row r="713" spans="1:31" ht="15.75" customHeight="1">
      <c r="A713" s="16"/>
      <c r="B713" s="41"/>
      <c r="C713" s="41"/>
      <c r="D713" s="41"/>
      <c r="E713" s="41"/>
      <c r="F713" s="16"/>
      <c r="G713" s="16"/>
      <c r="H713" s="16"/>
      <c r="I713" s="16"/>
      <c r="J713" s="16"/>
      <c r="K713" s="16"/>
      <c r="L713" s="16"/>
      <c r="M713" s="41"/>
      <c r="N713" s="41"/>
      <c r="O713" s="41"/>
      <c r="P713" s="41"/>
      <c r="Q713" s="41"/>
      <c r="R713" s="41"/>
      <c r="S713" s="41"/>
      <c r="T713" s="82"/>
      <c r="U713" s="82"/>
      <c r="V713" s="89"/>
      <c r="W713" s="92"/>
      <c r="X713" s="82"/>
      <c r="Y713" s="82"/>
      <c r="Z713" s="82"/>
      <c r="AA713" s="82"/>
      <c r="AB713" s="61"/>
      <c r="AC713" s="61"/>
      <c r="AD713" s="61"/>
      <c r="AE713" s="94"/>
    </row>
    <row r="714" spans="1:31" ht="15.75" customHeight="1">
      <c r="A714" s="16"/>
      <c r="B714" s="41"/>
      <c r="C714" s="41"/>
      <c r="D714" s="41"/>
      <c r="E714" s="41"/>
      <c r="F714" s="16"/>
      <c r="G714" s="16"/>
      <c r="H714" s="16"/>
      <c r="I714" s="16"/>
      <c r="J714" s="16"/>
      <c r="K714" s="16"/>
      <c r="L714" s="16"/>
      <c r="M714" s="41"/>
      <c r="N714" s="41"/>
      <c r="O714" s="41"/>
      <c r="P714" s="41"/>
      <c r="Q714" s="41"/>
      <c r="R714" s="41"/>
      <c r="S714" s="41"/>
      <c r="T714" s="82"/>
      <c r="U714" s="82"/>
      <c r="V714" s="89"/>
      <c r="W714" s="92"/>
      <c r="X714" s="82"/>
      <c r="Y714" s="82"/>
      <c r="Z714" s="82"/>
      <c r="AA714" s="82"/>
      <c r="AB714" s="61"/>
      <c r="AC714" s="61"/>
      <c r="AD714" s="61"/>
      <c r="AE714" s="94"/>
    </row>
    <row r="715" spans="1:31" ht="15.75" customHeight="1">
      <c r="A715" s="16"/>
      <c r="B715" s="41"/>
      <c r="C715" s="41"/>
      <c r="D715" s="41"/>
      <c r="E715" s="41"/>
      <c r="F715" s="16"/>
      <c r="G715" s="16"/>
      <c r="H715" s="16"/>
      <c r="I715" s="16"/>
      <c r="J715" s="16"/>
      <c r="K715" s="16"/>
      <c r="L715" s="16"/>
      <c r="M715" s="41"/>
      <c r="N715" s="41"/>
      <c r="O715" s="41"/>
      <c r="P715" s="41"/>
      <c r="Q715" s="41"/>
      <c r="R715" s="41"/>
      <c r="S715" s="41"/>
      <c r="T715" s="82"/>
      <c r="U715" s="82"/>
      <c r="V715" s="89"/>
      <c r="W715" s="92"/>
      <c r="X715" s="82"/>
      <c r="Y715" s="82"/>
      <c r="Z715" s="82"/>
      <c r="AA715" s="82"/>
      <c r="AB715" s="61"/>
      <c r="AC715" s="61"/>
      <c r="AD715" s="61"/>
      <c r="AE715" s="94"/>
    </row>
    <row r="716" spans="1:31" ht="15.75" customHeight="1">
      <c r="A716" s="16"/>
      <c r="B716" s="41"/>
      <c r="C716" s="41"/>
      <c r="D716" s="41"/>
      <c r="E716" s="41"/>
      <c r="F716" s="16"/>
      <c r="G716" s="16"/>
      <c r="H716" s="16"/>
      <c r="I716" s="16"/>
      <c r="J716" s="16"/>
      <c r="K716" s="16"/>
      <c r="L716" s="16"/>
      <c r="M716" s="41"/>
      <c r="N716" s="41"/>
      <c r="O716" s="41"/>
      <c r="P716" s="41"/>
      <c r="Q716" s="41"/>
      <c r="R716" s="41"/>
      <c r="S716" s="41"/>
      <c r="T716" s="82"/>
      <c r="U716" s="82"/>
      <c r="V716" s="89"/>
      <c r="W716" s="92"/>
      <c r="X716" s="82"/>
      <c r="Y716" s="82"/>
      <c r="Z716" s="82"/>
      <c r="AA716" s="82"/>
      <c r="AB716" s="61"/>
      <c r="AC716" s="61"/>
      <c r="AD716" s="61"/>
      <c r="AE716" s="94"/>
    </row>
    <row r="717" spans="1:31" ht="15.75" customHeight="1">
      <c r="A717" s="16"/>
      <c r="B717" s="41"/>
      <c r="C717" s="41"/>
      <c r="D717" s="41"/>
      <c r="E717" s="41"/>
      <c r="F717" s="16"/>
      <c r="G717" s="16"/>
      <c r="H717" s="16"/>
      <c r="I717" s="16"/>
      <c r="J717" s="16"/>
      <c r="K717" s="16"/>
      <c r="L717" s="16"/>
      <c r="M717" s="41"/>
      <c r="N717" s="41"/>
      <c r="O717" s="41"/>
      <c r="P717" s="41"/>
      <c r="Q717" s="41"/>
      <c r="R717" s="41"/>
      <c r="S717" s="41"/>
      <c r="T717" s="82"/>
      <c r="U717" s="82"/>
      <c r="V717" s="89"/>
      <c r="W717" s="92"/>
      <c r="X717" s="82"/>
      <c r="Y717" s="82"/>
      <c r="Z717" s="82"/>
      <c r="AA717" s="82"/>
      <c r="AB717" s="61"/>
      <c r="AC717" s="61"/>
      <c r="AD717" s="61"/>
      <c r="AE717" s="94"/>
    </row>
    <row r="718" spans="1:31" ht="15.75" customHeight="1">
      <c r="A718" s="16"/>
      <c r="B718" s="41"/>
      <c r="C718" s="41"/>
      <c r="D718" s="41"/>
      <c r="E718" s="41"/>
      <c r="F718" s="16"/>
      <c r="G718" s="16"/>
      <c r="H718" s="16"/>
      <c r="I718" s="16"/>
      <c r="J718" s="16"/>
      <c r="K718" s="16"/>
      <c r="L718" s="16"/>
      <c r="M718" s="41"/>
      <c r="N718" s="41"/>
      <c r="O718" s="41"/>
      <c r="P718" s="41"/>
      <c r="Q718" s="41"/>
      <c r="R718" s="41"/>
      <c r="S718" s="41"/>
      <c r="T718" s="82"/>
      <c r="U718" s="82"/>
      <c r="V718" s="89"/>
      <c r="W718" s="92"/>
      <c r="X718" s="82"/>
      <c r="Y718" s="82"/>
      <c r="Z718" s="82"/>
      <c r="AA718" s="82"/>
      <c r="AB718" s="61"/>
      <c r="AC718" s="61"/>
      <c r="AD718" s="61"/>
      <c r="AE718" s="94"/>
    </row>
    <row r="719" spans="1:31" ht="15.75" customHeight="1">
      <c r="A719" s="16"/>
      <c r="B719" s="41"/>
      <c r="C719" s="41"/>
      <c r="D719" s="41"/>
      <c r="E719" s="41"/>
      <c r="F719" s="16"/>
      <c r="G719" s="16"/>
      <c r="H719" s="16"/>
      <c r="I719" s="16"/>
      <c r="J719" s="16"/>
      <c r="K719" s="16"/>
      <c r="L719" s="16"/>
      <c r="M719" s="41"/>
      <c r="N719" s="41"/>
      <c r="O719" s="41"/>
      <c r="P719" s="41"/>
      <c r="Q719" s="41"/>
      <c r="R719" s="41"/>
      <c r="S719" s="41"/>
      <c r="T719" s="82"/>
      <c r="U719" s="82"/>
      <c r="V719" s="89"/>
      <c r="W719" s="92"/>
      <c r="X719" s="82"/>
      <c r="Y719" s="82"/>
      <c r="Z719" s="82"/>
      <c r="AA719" s="82"/>
      <c r="AB719" s="61"/>
      <c r="AC719" s="61"/>
      <c r="AD719" s="61"/>
      <c r="AE719" s="94"/>
    </row>
    <row r="720" spans="1:31" ht="15.75" customHeight="1">
      <c r="A720" s="16"/>
      <c r="B720" s="41"/>
      <c r="C720" s="41"/>
      <c r="D720" s="41"/>
      <c r="E720" s="41"/>
      <c r="F720" s="16"/>
      <c r="G720" s="16"/>
      <c r="H720" s="16"/>
      <c r="I720" s="16"/>
      <c r="J720" s="16"/>
      <c r="K720" s="16"/>
      <c r="L720" s="16"/>
      <c r="M720" s="41"/>
      <c r="N720" s="41"/>
      <c r="O720" s="41"/>
      <c r="P720" s="41"/>
      <c r="Q720" s="41"/>
      <c r="R720" s="41"/>
      <c r="S720" s="41"/>
      <c r="T720" s="82"/>
      <c r="U720" s="82"/>
      <c r="V720" s="89"/>
      <c r="W720" s="92"/>
      <c r="X720" s="82"/>
      <c r="Y720" s="82"/>
      <c r="Z720" s="82"/>
      <c r="AA720" s="82"/>
      <c r="AB720" s="61"/>
      <c r="AC720" s="61"/>
      <c r="AD720" s="61"/>
      <c r="AE720" s="94"/>
    </row>
    <row r="721" spans="1:31" ht="15.75" customHeight="1">
      <c r="A721" s="16"/>
      <c r="B721" s="41"/>
      <c r="C721" s="41"/>
      <c r="D721" s="41"/>
      <c r="E721" s="41"/>
      <c r="F721" s="16"/>
      <c r="G721" s="16"/>
      <c r="H721" s="16"/>
      <c r="I721" s="16"/>
      <c r="J721" s="16"/>
      <c r="K721" s="16"/>
      <c r="L721" s="16"/>
      <c r="M721" s="41"/>
      <c r="N721" s="41"/>
      <c r="O721" s="41"/>
      <c r="P721" s="41"/>
      <c r="Q721" s="41"/>
      <c r="R721" s="41"/>
      <c r="S721" s="41"/>
      <c r="T721" s="82"/>
      <c r="U721" s="82"/>
      <c r="V721" s="89"/>
      <c r="W721" s="92"/>
      <c r="X721" s="82"/>
      <c r="Y721" s="82"/>
      <c r="Z721" s="82"/>
      <c r="AA721" s="82"/>
      <c r="AB721" s="61"/>
      <c r="AC721" s="61"/>
      <c r="AD721" s="61"/>
      <c r="AE721" s="94"/>
    </row>
    <row r="722" spans="1:31" ht="15.75" customHeight="1">
      <c r="A722" s="16"/>
      <c r="B722" s="41"/>
      <c r="C722" s="41"/>
      <c r="D722" s="41"/>
      <c r="E722" s="41"/>
      <c r="F722" s="16"/>
      <c r="G722" s="16"/>
      <c r="H722" s="16"/>
      <c r="I722" s="16"/>
      <c r="J722" s="16"/>
      <c r="K722" s="16"/>
      <c r="L722" s="16"/>
      <c r="M722" s="41"/>
      <c r="N722" s="41"/>
      <c r="O722" s="41"/>
      <c r="P722" s="41"/>
      <c r="Q722" s="41"/>
      <c r="R722" s="41"/>
      <c r="S722" s="41"/>
      <c r="T722" s="82"/>
      <c r="U722" s="82"/>
      <c r="V722" s="89"/>
      <c r="W722" s="92"/>
      <c r="X722" s="82"/>
      <c r="Y722" s="82"/>
      <c r="Z722" s="82"/>
      <c r="AA722" s="82"/>
      <c r="AB722" s="61"/>
      <c r="AC722" s="61"/>
      <c r="AD722" s="61"/>
      <c r="AE722" s="94"/>
    </row>
    <row r="723" spans="1:31" ht="15.75" customHeight="1">
      <c r="A723" s="16"/>
      <c r="B723" s="41"/>
      <c r="C723" s="41"/>
      <c r="D723" s="41"/>
      <c r="E723" s="41"/>
      <c r="F723" s="16"/>
      <c r="G723" s="16"/>
      <c r="H723" s="16"/>
      <c r="I723" s="16"/>
      <c r="J723" s="16"/>
      <c r="K723" s="16"/>
      <c r="L723" s="16"/>
      <c r="M723" s="41"/>
      <c r="N723" s="41"/>
      <c r="O723" s="41"/>
      <c r="P723" s="41"/>
      <c r="Q723" s="41"/>
      <c r="R723" s="41"/>
      <c r="S723" s="41"/>
      <c r="T723" s="82"/>
      <c r="U723" s="82"/>
      <c r="V723" s="89"/>
      <c r="W723" s="92"/>
      <c r="X723" s="82"/>
      <c r="Y723" s="82"/>
      <c r="Z723" s="82"/>
      <c r="AA723" s="82"/>
      <c r="AB723" s="34"/>
      <c r="AC723" s="34"/>
      <c r="AD723" s="34"/>
      <c r="AE723" s="94"/>
    </row>
    <row r="724" spans="1:31" ht="15.75" customHeight="1">
      <c r="A724" s="16"/>
      <c r="B724" s="41"/>
      <c r="C724" s="41"/>
      <c r="D724" s="41"/>
      <c r="E724" s="41"/>
      <c r="F724" s="16"/>
      <c r="G724" s="16"/>
      <c r="H724" s="16"/>
      <c r="I724" s="16"/>
      <c r="J724" s="16"/>
      <c r="K724" s="16"/>
      <c r="L724" s="16"/>
      <c r="M724" s="41"/>
      <c r="N724" s="41"/>
      <c r="O724" s="41"/>
      <c r="P724" s="41"/>
      <c r="Q724" s="41"/>
      <c r="R724" s="41"/>
      <c r="S724" s="41"/>
      <c r="T724" s="82"/>
      <c r="U724" s="82"/>
      <c r="V724" s="89"/>
      <c r="W724" s="92"/>
      <c r="X724" s="82"/>
      <c r="Y724" s="82"/>
      <c r="Z724" s="82"/>
      <c r="AA724" s="82"/>
      <c r="AB724" s="67"/>
      <c r="AC724" s="67"/>
      <c r="AD724" s="67"/>
      <c r="AE724" s="94"/>
    </row>
    <row r="725" spans="1:31" ht="15.75" customHeight="1">
      <c r="A725" s="16"/>
      <c r="B725" s="41"/>
      <c r="C725" s="41"/>
      <c r="D725" s="41"/>
      <c r="E725" s="41"/>
      <c r="F725" s="16"/>
      <c r="G725" s="16"/>
      <c r="H725" s="16"/>
      <c r="I725" s="16"/>
      <c r="J725" s="16"/>
      <c r="K725" s="16"/>
      <c r="L725" s="16"/>
      <c r="M725" s="41"/>
      <c r="N725" s="41"/>
      <c r="O725" s="41"/>
      <c r="P725" s="41"/>
      <c r="Q725" s="41"/>
      <c r="R725" s="41"/>
      <c r="S725" s="41"/>
      <c r="T725" s="82"/>
      <c r="U725" s="82"/>
      <c r="V725" s="89"/>
      <c r="W725" s="92"/>
      <c r="X725" s="82"/>
      <c r="Y725" s="82"/>
      <c r="Z725" s="82"/>
      <c r="AA725" s="82"/>
      <c r="AB725" s="93" t="str">
        <f>Acciones_aportes!C1722</f>
        <v xml:space="preserve">Vida universitaria y formación humanista </v>
      </c>
      <c r="AC725" s="88" t="str">
        <f>Acciones_aportes!B1723</f>
        <v>Académico</v>
      </c>
      <c r="AD725" s="25" t="str">
        <f ca="1">IFERROR(__xludf.DUMMYFUNCTION("FILTER(X$2:X$509,W$2:W$509=AB725,V$2:V$509=AC725)"),"2.5.1. Garantizar que el modelo de admisión cumpla con las políticas institucionales en este ámbito orientado al acceso a la educación superior pública en condiciones de equidad")</f>
        <v>2.5.1. Garantizar que el modelo de admisión cumpla con las políticas institucionales en este ámbito orientado al acceso a la educación superior pública en condiciones de equidad</v>
      </c>
      <c r="AE725" s="94"/>
    </row>
    <row r="726" spans="1:31" ht="15.75" customHeight="1">
      <c r="A726" s="16"/>
      <c r="B726" s="41"/>
      <c r="C726" s="41"/>
      <c r="D726" s="41"/>
      <c r="E726" s="41"/>
      <c r="F726" s="16"/>
      <c r="G726" s="16"/>
      <c r="H726" s="16"/>
      <c r="I726" s="16"/>
      <c r="J726" s="16"/>
      <c r="K726" s="16"/>
      <c r="L726" s="16"/>
      <c r="M726" s="41"/>
      <c r="N726" s="41"/>
      <c r="O726" s="41"/>
      <c r="P726" s="41"/>
      <c r="Q726" s="41"/>
      <c r="R726" s="41"/>
      <c r="S726" s="41"/>
      <c r="T726" s="82"/>
      <c r="U726" s="82"/>
      <c r="V726" s="89"/>
      <c r="W726" s="92"/>
      <c r="X726" s="82"/>
      <c r="Y726" s="82"/>
      <c r="Z726" s="82"/>
      <c r="AA726" s="82"/>
      <c r="AB726" s="61"/>
      <c r="AC726" s="61"/>
      <c r="AD726" s="61" t="str">
        <f ca="1">IFERROR(__xludf.DUMMYFUNCTION("""COMPUTED_VALUE"""),"2.5.2. Desarrollar acciones que permitan la vinculación de las personas estudiantes en su proceso de formación con el ejercicio laboral futuro acorde con su perfil profesional")</f>
        <v>2.5.2. Desarrollar acciones que permitan la vinculación de las personas estudiantes en su proceso de formación con el ejercicio laboral futuro acorde con su perfil profesional</v>
      </c>
      <c r="AE726" s="94"/>
    </row>
    <row r="727" spans="1:31" ht="15.75" customHeight="1">
      <c r="A727" s="16"/>
      <c r="B727" s="41"/>
      <c r="C727" s="41"/>
      <c r="D727" s="41"/>
      <c r="E727" s="41"/>
      <c r="F727" s="16"/>
      <c r="G727" s="16"/>
      <c r="H727" s="16"/>
      <c r="I727" s="16"/>
      <c r="J727" s="16"/>
      <c r="K727" s="16"/>
      <c r="L727" s="16"/>
      <c r="M727" s="41"/>
      <c r="N727" s="41"/>
      <c r="O727" s="41"/>
      <c r="P727" s="41"/>
      <c r="Q727" s="41"/>
      <c r="R727" s="41"/>
      <c r="S727" s="41"/>
      <c r="T727" s="82"/>
      <c r="U727" s="82"/>
      <c r="V727" s="89"/>
      <c r="W727" s="92"/>
      <c r="X727" s="82"/>
      <c r="Y727" s="82"/>
      <c r="Z727" s="82"/>
      <c r="AA727" s="82"/>
      <c r="AB727" s="26" t="str">
        <f ca="1">IFERROR(__xludf.DUMMYFUNCTION("UNIQUE(FILTER(V$2:V$509,W$2:W$509=AB725))"),"Académico")</f>
        <v>Académico</v>
      </c>
      <c r="AC727" s="61"/>
      <c r="AD727" s="61"/>
      <c r="AE727" s="94"/>
    </row>
    <row r="728" spans="1:31" ht="15.75" customHeight="1">
      <c r="A728" s="16"/>
      <c r="B728" s="41"/>
      <c r="C728" s="41"/>
      <c r="D728" s="41"/>
      <c r="E728" s="41"/>
      <c r="F728" s="16"/>
      <c r="G728" s="16"/>
      <c r="H728" s="16"/>
      <c r="I728" s="16"/>
      <c r="J728" s="16"/>
      <c r="K728" s="16"/>
      <c r="L728" s="16"/>
      <c r="M728" s="41"/>
      <c r="N728" s="41"/>
      <c r="O728" s="41"/>
      <c r="P728" s="41"/>
      <c r="Q728" s="41"/>
      <c r="R728" s="41"/>
      <c r="S728" s="41"/>
      <c r="T728" s="82"/>
      <c r="U728" s="82"/>
      <c r="V728" s="89"/>
      <c r="W728" s="92"/>
      <c r="X728" s="82"/>
      <c r="Y728" s="82"/>
      <c r="Z728" s="82"/>
      <c r="AA728" s="82"/>
      <c r="AB728" s="61" t="str">
        <f ca="1">IFERROR(__xludf.DUMMYFUNCTION("""COMPUTED_VALUE"""),"Vida Universitaria")</f>
        <v>Vida Universitaria</v>
      </c>
      <c r="AC728" s="61"/>
      <c r="AD728" s="61"/>
      <c r="AE728" s="94"/>
    </row>
    <row r="729" spans="1:31" ht="15.75" customHeight="1">
      <c r="A729" s="16"/>
      <c r="B729" s="41"/>
      <c r="C729" s="41"/>
      <c r="D729" s="41"/>
      <c r="E729" s="41"/>
      <c r="F729" s="16"/>
      <c r="G729" s="16"/>
      <c r="H729" s="16"/>
      <c r="I729" s="16"/>
      <c r="J729" s="16"/>
      <c r="K729" s="16"/>
      <c r="L729" s="16"/>
      <c r="M729" s="41"/>
      <c r="N729" s="41"/>
      <c r="O729" s="41"/>
      <c r="P729" s="41"/>
      <c r="Q729" s="41"/>
      <c r="R729" s="41"/>
      <c r="S729" s="41"/>
      <c r="T729" s="82"/>
      <c r="U729" s="82"/>
      <c r="V729" s="89"/>
      <c r="W729" s="92"/>
      <c r="X729" s="82"/>
      <c r="Y729" s="82"/>
      <c r="Z729" s="82"/>
      <c r="AA729" s="82"/>
      <c r="AB729" s="61"/>
      <c r="AC729" s="61"/>
      <c r="AD729" s="61"/>
      <c r="AE729" s="94"/>
    </row>
    <row r="730" spans="1:31" ht="15.75" customHeight="1">
      <c r="A730" s="16"/>
      <c r="B730" s="41"/>
      <c r="C730" s="41"/>
      <c r="D730" s="41"/>
      <c r="E730" s="41"/>
      <c r="F730" s="16"/>
      <c r="G730" s="16"/>
      <c r="H730" s="16"/>
      <c r="I730" s="16"/>
      <c r="J730" s="16"/>
      <c r="K730" s="16"/>
      <c r="L730" s="16"/>
      <c r="M730" s="41"/>
      <c r="N730" s="41"/>
      <c r="O730" s="41"/>
      <c r="P730" s="41"/>
      <c r="Q730" s="41"/>
      <c r="R730" s="41"/>
      <c r="S730" s="41"/>
      <c r="T730" s="82"/>
      <c r="U730" s="82"/>
      <c r="V730" s="89"/>
      <c r="W730" s="92"/>
      <c r="X730" s="82"/>
      <c r="Y730" s="82"/>
      <c r="Z730" s="82"/>
      <c r="AA730" s="82"/>
      <c r="AB730" s="61"/>
      <c r="AC730" s="61"/>
      <c r="AD730" s="61"/>
      <c r="AE730" s="94"/>
    </row>
    <row r="731" spans="1:31" ht="15.75" customHeight="1">
      <c r="A731" s="16"/>
      <c r="B731" s="41"/>
      <c r="C731" s="41"/>
      <c r="D731" s="41"/>
      <c r="E731" s="41"/>
      <c r="F731" s="16"/>
      <c r="G731" s="16"/>
      <c r="H731" s="16"/>
      <c r="I731" s="16"/>
      <c r="J731" s="16"/>
      <c r="K731" s="16"/>
      <c r="L731" s="16"/>
      <c r="M731" s="41"/>
      <c r="N731" s="41"/>
      <c r="O731" s="41"/>
      <c r="P731" s="41"/>
      <c r="Q731" s="41"/>
      <c r="R731" s="41"/>
      <c r="S731" s="41"/>
      <c r="T731" s="82"/>
      <c r="U731" s="82"/>
      <c r="V731" s="89"/>
      <c r="W731" s="92"/>
      <c r="X731" s="82"/>
      <c r="Y731" s="82"/>
      <c r="Z731" s="82"/>
      <c r="AA731" s="82"/>
      <c r="AB731" s="61"/>
      <c r="AC731" s="61"/>
      <c r="AD731" s="61"/>
      <c r="AE731" s="94"/>
    </row>
    <row r="732" spans="1:31" ht="15.75" customHeight="1">
      <c r="A732" s="16"/>
      <c r="B732" s="41"/>
      <c r="C732" s="41"/>
      <c r="D732" s="41"/>
      <c r="E732" s="41"/>
      <c r="F732" s="16"/>
      <c r="G732" s="16"/>
      <c r="H732" s="16"/>
      <c r="I732" s="16"/>
      <c r="J732" s="16"/>
      <c r="K732" s="16"/>
      <c r="L732" s="16"/>
      <c r="M732" s="41"/>
      <c r="N732" s="41"/>
      <c r="O732" s="41"/>
      <c r="P732" s="41"/>
      <c r="Q732" s="41"/>
      <c r="R732" s="41"/>
      <c r="S732" s="41"/>
      <c r="T732" s="82"/>
      <c r="U732" s="82"/>
      <c r="V732" s="89"/>
      <c r="W732" s="92"/>
      <c r="X732" s="82"/>
      <c r="Y732" s="82"/>
      <c r="Z732" s="82"/>
      <c r="AA732" s="82"/>
      <c r="AB732" s="61"/>
      <c r="AC732" s="61"/>
      <c r="AD732" s="61"/>
      <c r="AE732" s="94"/>
    </row>
    <row r="733" spans="1:31" ht="15.75" customHeight="1">
      <c r="A733" s="16"/>
      <c r="B733" s="41"/>
      <c r="C733" s="41"/>
      <c r="D733" s="41"/>
      <c r="E733" s="41"/>
      <c r="F733" s="16"/>
      <c r="G733" s="16"/>
      <c r="H733" s="16"/>
      <c r="I733" s="16"/>
      <c r="J733" s="16"/>
      <c r="K733" s="16"/>
      <c r="L733" s="16"/>
      <c r="M733" s="41"/>
      <c r="N733" s="41"/>
      <c r="O733" s="41"/>
      <c r="P733" s="41"/>
      <c r="Q733" s="41"/>
      <c r="R733" s="41"/>
      <c r="S733" s="41"/>
      <c r="T733" s="82"/>
      <c r="U733" s="82"/>
      <c r="V733" s="89"/>
      <c r="W733" s="92"/>
      <c r="X733" s="82"/>
      <c r="Y733" s="82"/>
      <c r="Z733" s="82"/>
      <c r="AA733" s="82"/>
      <c r="AB733" s="61"/>
      <c r="AC733" s="61"/>
      <c r="AD733" s="61"/>
      <c r="AE733" s="94"/>
    </row>
    <row r="734" spans="1:31" ht="15.75" customHeight="1">
      <c r="A734" s="16"/>
      <c r="B734" s="41"/>
      <c r="C734" s="41"/>
      <c r="D734" s="41"/>
      <c r="E734" s="41"/>
      <c r="F734" s="16"/>
      <c r="G734" s="16"/>
      <c r="H734" s="16"/>
      <c r="I734" s="16"/>
      <c r="J734" s="16"/>
      <c r="K734" s="16"/>
      <c r="L734" s="16"/>
      <c r="M734" s="41"/>
      <c r="N734" s="41"/>
      <c r="O734" s="41"/>
      <c r="P734" s="41"/>
      <c r="Q734" s="41"/>
      <c r="R734" s="41"/>
      <c r="S734" s="41"/>
      <c r="T734" s="82"/>
      <c r="U734" s="82"/>
      <c r="V734" s="89"/>
      <c r="W734" s="92"/>
      <c r="X734" s="82"/>
      <c r="Y734" s="82"/>
      <c r="Z734" s="82"/>
      <c r="AA734" s="82"/>
      <c r="AB734" s="61"/>
      <c r="AC734" s="61"/>
      <c r="AD734" s="61"/>
      <c r="AE734" s="94"/>
    </row>
    <row r="735" spans="1:31" ht="15.75" customHeight="1">
      <c r="A735" s="16"/>
      <c r="B735" s="41"/>
      <c r="C735" s="41"/>
      <c r="D735" s="41"/>
      <c r="E735" s="41"/>
      <c r="F735" s="16"/>
      <c r="G735" s="16"/>
      <c r="H735" s="16"/>
      <c r="I735" s="16"/>
      <c r="J735" s="16"/>
      <c r="K735" s="16"/>
      <c r="L735" s="16"/>
      <c r="M735" s="41"/>
      <c r="N735" s="41"/>
      <c r="O735" s="41"/>
      <c r="P735" s="41"/>
      <c r="Q735" s="41"/>
      <c r="R735" s="41"/>
      <c r="S735" s="41"/>
      <c r="T735" s="82"/>
      <c r="U735" s="82"/>
      <c r="V735" s="89"/>
      <c r="W735" s="92"/>
      <c r="X735" s="82"/>
      <c r="Y735" s="82"/>
      <c r="Z735" s="82"/>
      <c r="AA735" s="82"/>
      <c r="AB735" s="61"/>
      <c r="AC735" s="61"/>
      <c r="AD735" s="61"/>
      <c r="AE735" s="94"/>
    </row>
    <row r="736" spans="1:31" ht="15.75" customHeight="1">
      <c r="A736" s="16"/>
      <c r="B736" s="41"/>
      <c r="C736" s="41"/>
      <c r="D736" s="41"/>
      <c r="E736" s="41"/>
      <c r="F736" s="16"/>
      <c r="G736" s="16"/>
      <c r="H736" s="16"/>
      <c r="I736" s="16"/>
      <c r="J736" s="16"/>
      <c r="K736" s="16"/>
      <c r="L736" s="16"/>
      <c r="M736" s="41"/>
      <c r="N736" s="41"/>
      <c r="O736" s="41"/>
      <c r="P736" s="41"/>
      <c r="Q736" s="41"/>
      <c r="R736" s="41"/>
      <c r="S736" s="41"/>
      <c r="T736" s="82"/>
      <c r="U736" s="82"/>
      <c r="V736" s="89"/>
      <c r="W736" s="92"/>
      <c r="X736" s="82"/>
      <c r="Y736" s="82"/>
      <c r="Z736" s="82"/>
      <c r="AA736" s="82"/>
      <c r="AB736" s="61"/>
      <c r="AC736" s="61"/>
      <c r="AD736" s="61"/>
      <c r="AE736" s="94"/>
    </row>
    <row r="737" spans="1:31" ht="15.75" customHeight="1">
      <c r="A737" s="16"/>
      <c r="B737" s="41"/>
      <c r="C737" s="41"/>
      <c r="D737" s="41"/>
      <c r="E737" s="41"/>
      <c r="F737" s="16"/>
      <c r="G737" s="16"/>
      <c r="H737" s="16"/>
      <c r="I737" s="16"/>
      <c r="J737" s="16"/>
      <c r="K737" s="16"/>
      <c r="L737" s="16"/>
      <c r="M737" s="41"/>
      <c r="N737" s="41"/>
      <c r="O737" s="41"/>
      <c r="P737" s="41"/>
      <c r="Q737" s="41"/>
      <c r="R737" s="41"/>
      <c r="S737" s="41"/>
      <c r="T737" s="82"/>
      <c r="U737" s="82"/>
      <c r="V737" s="89"/>
      <c r="W737" s="92"/>
      <c r="X737" s="82"/>
      <c r="Y737" s="82"/>
      <c r="Z737" s="82"/>
      <c r="AA737" s="82"/>
      <c r="AB737" s="61"/>
      <c r="AC737" s="61"/>
      <c r="AD737" s="61"/>
      <c r="AE737" s="94"/>
    </row>
    <row r="738" spans="1:31" ht="15.75" customHeight="1">
      <c r="A738" s="16"/>
      <c r="B738" s="41"/>
      <c r="C738" s="41"/>
      <c r="D738" s="41"/>
      <c r="E738" s="41"/>
      <c r="F738" s="16"/>
      <c r="G738" s="16"/>
      <c r="H738" s="16"/>
      <c r="I738" s="16"/>
      <c r="J738" s="16"/>
      <c r="K738" s="16"/>
      <c r="L738" s="16"/>
      <c r="M738" s="41"/>
      <c r="N738" s="41"/>
      <c r="O738" s="41"/>
      <c r="P738" s="41"/>
      <c r="Q738" s="41"/>
      <c r="R738" s="41"/>
      <c r="S738" s="41"/>
      <c r="T738" s="82"/>
      <c r="U738" s="82"/>
      <c r="V738" s="89"/>
      <c r="W738" s="92"/>
      <c r="X738" s="82"/>
      <c r="Y738" s="82"/>
      <c r="Z738" s="82"/>
      <c r="AA738" s="82"/>
      <c r="AB738" s="61"/>
      <c r="AC738" s="61"/>
      <c r="AD738" s="61"/>
      <c r="AE738" s="94"/>
    </row>
    <row r="739" spans="1:31" ht="15.75" customHeight="1">
      <c r="A739" s="16"/>
      <c r="B739" s="41"/>
      <c r="C739" s="41"/>
      <c r="D739" s="41"/>
      <c r="E739" s="41"/>
      <c r="F739" s="16"/>
      <c r="G739" s="16"/>
      <c r="H739" s="16"/>
      <c r="I739" s="16"/>
      <c r="J739" s="16"/>
      <c r="K739" s="16"/>
      <c r="L739" s="16"/>
      <c r="M739" s="41"/>
      <c r="N739" s="41"/>
      <c r="O739" s="41"/>
      <c r="P739" s="41"/>
      <c r="Q739" s="41"/>
      <c r="R739" s="41"/>
      <c r="S739" s="41"/>
      <c r="T739" s="82"/>
      <c r="U739" s="82"/>
      <c r="V739" s="89"/>
      <c r="W739" s="92"/>
      <c r="X739" s="82"/>
      <c r="Y739" s="82"/>
      <c r="Z739" s="82"/>
      <c r="AA739" s="82"/>
      <c r="AB739" s="61"/>
      <c r="AC739" s="61"/>
      <c r="AD739" s="61"/>
      <c r="AE739" s="94"/>
    </row>
    <row r="740" spans="1:31" ht="15.75" customHeight="1">
      <c r="A740" s="16"/>
      <c r="B740" s="41"/>
      <c r="C740" s="41"/>
      <c r="D740" s="41"/>
      <c r="E740" s="41"/>
      <c r="F740" s="16"/>
      <c r="G740" s="16"/>
      <c r="H740" s="16"/>
      <c r="I740" s="16"/>
      <c r="J740" s="16"/>
      <c r="K740" s="16"/>
      <c r="L740" s="16"/>
      <c r="M740" s="41"/>
      <c r="N740" s="41"/>
      <c r="O740" s="41"/>
      <c r="P740" s="41"/>
      <c r="Q740" s="41"/>
      <c r="R740" s="41"/>
      <c r="S740" s="41"/>
      <c r="T740" s="82"/>
      <c r="U740" s="82"/>
      <c r="V740" s="89"/>
      <c r="W740" s="92"/>
      <c r="X740" s="82"/>
      <c r="Y740" s="82"/>
      <c r="Z740" s="82"/>
      <c r="AA740" s="82"/>
      <c r="AB740" s="61"/>
      <c r="AC740" s="61"/>
      <c r="AD740" s="61"/>
      <c r="AE740" s="94"/>
    </row>
    <row r="741" spans="1:31" ht="15.75" customHeight="1">
      <c r="A741" s="16"/>
      <c r="B741" s="41"/>
      <c r="C741" s="41"/>
      <c r="D741" s="41"/>
      <c r="E741" s="41"/>
      <c r="F741" s="16"/>
      <c r="G741" s="16"/>
      <c r="H741" s="16"/>
      <c r="I741" s="16"/>
      <c r="J741" s="16"/>
      <c r="K741" s="16"/>
      <c r="L741" s="16"/>
      <c r="M741" s="41"/>
      <c r="N741" s="41"/>
      <c r="O741" s="41"/>
      <c r="P741" s="41"/>
      <c r="Q741" s="41"/>
      <c r="R741" s="41"/>
      <c r="S741" s="41"/>
      <c r="T741" s="82"/>
      <c r="U741" s="82"/>
      <c r="V741" s="89"/>
      <c r="W741" s="92"/>
      <c r="X741" s="82"/>
      <c r="Y741" s="82"/>
      <c r="Z741" s="82"/>
      <c r="AA741" s="82"/>
      <c r="AB741" s="61"/>
      <c r="AC741" s="61"/>
      <c r="AD741" s="61"/>
      <c r="AE741" s="94"/>
    </row>
    <row r="742" spans="1:31" ht="15.75" customHeight="1">
      <c r="A742" s="16"/>
      <c r="B742" s="41"/>
      <c r="C742" s="41"/>
      <c r="D742" s="41"/>
      <c r="E742" s="41"/>
      <c r="F742" s="16"/>
      <c r="G742" s="16"/>
      <c r="H742" s="16"/>
      <c r="I742" s="16"/>
      <c r="J742" s="16"/>
      <c r="K742" s="16"/>
      <c r="L742" s="16"/>
      <c r="M742" s="41"/>
      <c r="N742" s="41"/>
      <c r="O742" s="41"/>
      <c r="P742" s="41"/>
      <c r="Q742" s="41"/>
      <c r="R742" s="41"/>
      <c r="S742" s="41"/>
      <c r="T742" s="82"/>
      <c r="U742" s="82"/>
      <c r="V742" s="89"/>
      <c r="W742" s="92"/>
      <c r="X742" s="82"/>
      <c r="Y742" s="82"/>
      <c r="Z742" s="82"/>
      <c r="AA742" s="82"/>
      <c r="AB742" s="67"/>
      <c r="AC742" s="67"/>
      <c r="AD742" s="67"/>
      <c r="AE742" s="94"/>
    </row>
    <row r="743" spans="1:31" ht="15.75" customHeight="1">
      <c r="A743" s="16"/>
      <c r="B743" s="41"/>
      <c r="C743" s="41"/>
      <c r="D743" s="41"/>
      <c r="E743" s="41"/>
      <c r="F743" s="16"/>
      <c r="G743" s="16"/>
      <c r="H743" s="16"/>
      <c r="I743" s="16"/>
      <c r="J743" s="16"/>
      <c r="K743" s="16"/>
      <c r="L743" s="16"/>
      <c r="M743" s="41"/>
      <c r="N743" s="41"/>
      <c r="O743" s="41"/>
      <c r="P743" s="41"/>
      <c r="Q743" s="41"/>
      <c r="R743" s="41"/>
      <c r="S743" s="41"/>
      <c r="T743" s="82"/>
      <c r="U743" s="82"/>
      <c r="V743" s="89"/>
      <c r="W743" s="92"/>
      <c r="X743" s="82"/>
      <c r="Y743" s="82"/>
      <c r="Z743" s="82"/>
      <c r="AA743" s="82"/>
      <c r="AB743" s="93" t="str">
        <f>Acciones_aportes!C1765</f>
        <v xml:space="preserve">Vida universitaria y formación humanista </v>
      </c>
      <c r="AC743" s="88" t="str">
        <f>Acciones_aportes!B1766</f>
        <v>Académico</v>
      </c>
      <c r="AD743" s="25" t="str">
        <f ca="1">IFERROR(__xludf.DUMMYFUNCTION("FILTER(X$2:X$509,W$2:W$509=AB743,V$2:V$509=AC743)"),"2.5.1. Garantizar que el modelo de admisión cumpla con las políticas institucionales en este ámbito orientado al acceso a la educación superior pública en condiciones de equidad")</f>
        <v>2.5.1. Garantizar que el modelo de admisión cumpla con las políticas institucionales en este ámbito orientado al acceso a la educación superior pública en condiciones de equidad</v>
      </c>
      <c r="AE743" s="94"/>
    </row>
    <row r="744" spans="1:31" ht="15.75" customHeight="1">
      <c r="A744" s="16"/>
      <c r="B744" s="41"/>
      <c r="C744" s="41"/>
      <c r="D744" s="41"/>
      <c r="E744" s="41"/>
      <c r="F744" s="16"/>
      <c r="G744" s="16"/>
      <c r="H744" s="16"/>
      <c r="I744" s="16"/>
      <c r="J744" s="16"/>
      <c r="K744" s="16"/>
      <c r="L744" s="16"/>
      <c r="M744" s="41"/>
      <c r="N744" s="41"/>
      <c r="O744" s="41"/>
      <c r="P744" s="41"/>
      <c r="Q744" s="41"/>
      <c r="R744" s="41"/>
      <c r="S744" s="41"/>
      <c r="T744" s="82"/>
      <c r="U744" s="82"/>
      <c r="V744" s="89"/>
      <c r="W744" s="92"/>
      <c r="X744" s="82"/>
      <c r="Y744" s="82"/>
      <c r="Z744" s="82"/>
      <c r="AA744" s="82"/>
      <c r="AB744" s="61"/>
      <c r="AC744" s="61"/>
      <c r="AD744" s="61" t="str">
        <f ca="1">IFERROR(__xludf.DUMMYFUNCTION("""COMPUTED_VALUE"""),"2.5.2. Desarrollar acciones que permitan la vinculación de las personas estudiantes en su proceso de formación con el ejercicio laboral futuro acorde con su perfil profesional")</f>
        <v>2.5.2. Desarrollar acciones que permitan la vinculación de las personas estudiantes en su proceso de formación con el ejercicio laboral futuro acorde con su perfil profesional</v>
      </c>
      <c r="AE744" s="94"/>
    </row>
    <row r="745" spans="1:31" ht="15.75" customHeight="1">
      <c r="A745" s="16"/>
      <c r="B745" s="41"/>
      <c r="C745" s="41"/>
      <c r="D745" s="41"/>
      <c r="E745" s="41"/>
      <c r="F745" s="16"/>
      <c r="G745" s="16"/>
      <c r="H745" s="16"/>
      <c r="I745" s="16"/>
      <c r="J745" s="16"/>
      <c r="K745" s="16"/>
      <c r="L745" s="16"/>
      <c r="M745" s="41"/>
      <c r="N745" s="41"/>
      <c r="O745" s="41"/>
      <c r="P745" s="41"/>
      <c r="Q745" s="41"/>
      <c r="R745" s="41"/>
      <c r="S745" s="41"/>
      <c r="T745" s="82"/>
      <c r="U745" s="82"/>
      <c r="V745" s="89"/>
      <c r="W745" s="92"/>
      <c r="X745" s="82"/>
      <c r="Y745" s="82"/>
      <c r="Z745" s="82"/>
      <c r="AA745" s="82"/>
      <c r="AB745" s="26" t="str">
        <f ca="1">IFERROR(__xludf.DUMMYFUNCTION("UNIQUE(FILTER(V$2:V$509,W$2:W$509=AB743))"),"Académico")</f>
        <v>Académico</v>
      </c>
      <c r="AC745" s="61"/>
      <c r="AD745" s="61"/>
      <c r="AE745" s="94"/>
    </row>
    <row r="746" spans="1:31" ht="15.75" customHeight="1">
      <c r="A746" s="16"/>
      <c r="B746" s="41"/>
      <c r="C746" s="41"/>
      <c r="D746" s="41"/>
      <c r="E746" s="41"/>
      <c r="F746" s="16"/>
      <c r="G746" s="16"/>
      <c r="H746" s="16"/>
      <c r="I746" s="16"/>
      <c r="J746" s="16"/>
      <c r="K746" s="16"/>
      <c r="L746" s="16"/>
      <c r="M746" s="41"/>
      <c r="N746" s="41"/>
      <c r="O746" s="41"/>
      <c r="P746" s="41"/>
      <c r="Q746" s="41"/>
      <c r="R746" s="41"/>
      <c r="S746" s="41"/>
      <c r="T746" s="82"/>
      <c r="U746" s="82"/>
      <c r="V746" s="89"/>
      <c r="W746" s="92"/>
      <c r="X746" s="82"/>
      <c r="Y746" s="82"/>
      <c r="Z746" s="82"/>
      <c r="AA746" s="82"/>
      <c r="AB746" s="61" t="str">
        <f ca="1">IFERROR(__xludf.DUMMYFUNCTION("""COMPUTED_VALUE"""),"Vida Universitaria")</f>
        <v>Vida Universitaria</v>
      </c>
      <c r="AC746" s="61"/>
      <c r="AD746" s="61"/>
      <c r="AE746" s="94"/>
    </row>
    <row r="747" spans="1:31" ht="15.75" customHeight="1">
      <c r="A747" s="16"/>
      <c r="B747" s="41"/>
      <c r="C747" s="41"/>
      <c r="D747" s="41"/>
      <c r="E747" s="41"/>
      <c r="F747" s="16"/>
      <c r="G747" s="16"/>
      <c r="H747" s="16"/>
      <c r="I747" s="16"/>
      <c r="J747" s="16"/>
      <c r="K747" s="16"/>
      <c r="L747" s="16"/>
      <c r="M747" s="41"/>
      <c r="N747" s="41"/>
      <c r="O747" s="41"/>
      <c r="P747" s="41"/>
      <c r="Q747" s="41"/>
      <c r="R747" s="41"/>
      <c r="S747" s="41"/>
      <c r="T747" s="82"/>
      <c r="U747" s="82"/>
      <c r="V747" s="89"/>
      <c r="W747" s="92"/>
      <c r="X747" s="82"/>
      <c r="Y747" s="82"/>
      <c r="Z747" s="82"/>
      <c r="AA747" s="82"/>
      <c r="AB747" s="61"/>
      <c r="AC747" s="61"/>
      <c r="AD747" s="61"/>
      <c r="AE747" s="94"/>
    </row>
    <row r="748" spans="1:31" ht="15.75" customHeight="1">
      <c r="A748" s="16"/>
      <c r="B748" s="41"/>
      <c r="C748" s="41"/>
      <c r="D748" s="41"/>
      <c r="E748" s="41"/>
      <c r="F748" s="16"/>
      <c r="G748" s="16"/>
      <c r="H748" s="16"/>
      <c r="I748" s="16"/>
      <c r="J748" s="16"/>
      <c r="K748" s="16"/>
      <c r="L748" s="16"/>
      <c r="M748" s="41"/>
      <c r="N748" s="41"/>
      <c r="O748" s="41"/>
      <c r="P748" s="41"/>
      <c r="Q748" s="41"/>
      <c r="R748" s="41"/>
      <c r="S748" s="41"/>
      <c r="T748" s="82"/>
      <c r="U748" s="82"/>
      <c r="V748" s="89"/>
      <c r="W748" s="92"/>
      <c r="X748" s="82"/>
      <c r="Y748" s="82"/>
      <c r="Z748" s="82"/>
      <c r="AA748" s="82"/>
      <c r="AB748" s="61"/>
      <c r="AC748" s="61"/>
      <c r="AD748" s="61"/>
      <c r="AE748" s="94"/>
    </row>
    <row r="749" spans="1:31" ht="15.75" customHeight="1">
      <c r="A749" s="16"/>
      <c r="B749" s="41"/>
      <c r="C749" s="41"/>
      <c r="D749" s="41"/>
      <c r="E749" s="41"/>
      <c r="F749" s="16"/>
      <c r="G749" s="16"/>
      <c r="H749" s="16"/>
      <c r="I749" s="16"/>
      <c r="J749" s="16"/>
      <c r="K749" s="16"/>
      <c r="L749" s="16"/>
      <c r="M749" s="41"/>
      <c r="N749" s="41"/>
      <c r="O749" s="41"/>
      <c r="P749" s="41"/>
      <c r="Q749" s="41"/>
      <c r="R749" s="41"/>
      <c r="S749" s="41"/>
      <c r="T749" s="82"/>
      <c r="U749" s="82"/>
      <c r="V749" s="89"/>
      <c r="W749" s="92"/>
      <c r="X749" s="82"/>
      <c r="Y749" s="82"/>
      <c r="Z749" s="82"/>
      <c r="AA749" s="82"/>
      <c r="AB749" s="61"/>
      <c r="AC749" s="61"/>
      <c r="AD749" s="61"/>
      <c r="AE749" s="94"/>
    </row>
    <row r="750" spans="1:31" ht="15.75" customHeight="1">
      <c r="A750" s="16"/>
      <c r="B750" s="41"/>
      <c r="C750" s="41"/>
      <c r="D750" s="41"/>
      <c r="E750" s="41"/>
      <c r="F750" s="16"/>
      <c r="G750" s="16"/>
      <c r="H750" s="16"/>
      <c r="I750" s="16"/>
      <c r="J750" s="16"/>
      <c r="K750" s="16"/>
      <c r="L750" s="16"/>
      <c r="M750" s="41"/>
      <c r="N750" s="41"/>
      <c r="O750" s="41"/>
      <c r="P750" s="41"/>
      <c r="Q750" s="41"/>
      <c r="R750" s="41"/>
      <c r="S750" s="41"/>
      <c r="T750" s="82"/>
      <c r="U750" s="82"/>
      <c r="V750" s="89"/>
      <c r="W750" s="92"/>
      <c r="X750" s="82"/>
      <c r="Y750" s="82"/>
      <c r="Z750" s="82"/>
      <c r="AA750" s="82"/>
      <c r="AB750" s="61"/>
      <c r="AC750" s="61"/>
      <c r="AD750" s="61"/>
      <c r="AE750" s="94"/>
    </row>
    <row r="751" spans="1:31" ht="15.75" customHeight="1">
      <c r="A751" s="16"/>
      <c r="B751" s="41"/>
      <c r="C751" s="41"/>
      <c r="D751" s="41"/>
      <c r="E751" s="41"/>
      <c r="F751" s="16"/>
      <c r="G751" s="16"/>
      <c r="H751" s="16"/>
      <c r="I751" s="16"/>
      <c r="J751" s="16"/>
      <c r="K751" s="16"/>
      <c r="L751" s="16"/>
      <c r="M751" s="41"/>
      <c r="N751" s="41"/>
      <c r="O751" s="41"/>
      <c r="P751" s="41"/>
      <c r="Q751" s="41"/>
      <c r="R751" s="41"/>
      <c r="S751" s="41"/>
      <c r="T751" s="82"/>
      <c r="U751" s="82"/>
      <c r="V751" s="89"/>
      <c r="W751" s="92"/>
      <c r="X751" s="82"/>
      <c r="Y751" s="82"/>
      <c r="Z751" s="82"/>
      <c r="AA751" s="82"/>
      <c r="AB751" s="61"/>
      <c r="AC751" s="61"/>
      <c r="AD751" s="61"/>
      <c r="AE751" s="94"/>
    </row>
    <row r="752" spans="1:31" ht="15.75" customHeight="1">
      <c r="A752" s="16"/>
      <c r="B752" s="41"/>
      <c r="C752" s="41"/>
      <c r="D752" s="41"/>
      <c r="E752" s="41"/>
      <c r="F752" s="16"/>
      <c r="G752" s="16"/>
      <c r="H752" s="16"/>
      <c r="I752" s="16"/>
      <c r="J752" s="16"/>
      <c r="K752" s="16"/>
      <c r="L752" s="16"/>
      <c r="M752" s="41"/>
      <c r="N752" s="41"/>
      <c r="O752" s="41"/>
      <c r="P752" s="41"/>
      <c r="Q752" s="41"/>
      <c r="R752" s="41"/>
      <c r="S752" s="41"/>
      <c r="T752" s="82"/>
      <c r="U752" s="82"/>
      <c r="V752" s="89"/>
      <c r="W752" s="92"/>
      <c r="X752" s="82"/>
      <c r="Y752" s="82"/>
      <c r="Z752" s="82"/>
      <c r="AA752" s="82"/>
      <c r="AB752" s="61"/>
      <c r="AC752" s="61"/>
      <c r="AD752" s="61"/>
      <c r="AE752" s="94"/>
    </row>
    <row r="753" spans="1:31" ht="15.75" customHeight="1">
      <c r="A753" s="16"/>
      <c r="B753" s="41"/>
      <c r="C753" s="41"/>
      <c r="D753" s="41"/>
      <c r="E753" s="41"/>
      <c r="F753" s="16"/>
      <c r="G753" s="16"/>
      <c r="H753" s="16"/>
      <c r="I753" s="16"/>
      <c r="J753" s="16"/>
      <c r="K753" s="16"/>
      <c r="L753" s="16"/>
      <c r="M753" s="41"/>
      <c r="N753" s="41"/>
      <c r="O753" s="41"/>
      <c r="P753" s="41"/>
      <c r="Q753" s="41"/>
      <c r="R753" s="41"/>
      <c r="S753" s="41"/>
      <c r="T753" s="82"/>
      <c r="U753" s="82"/>
      <c r="V753" s="89"/>
      <c r="W753" s="92"/>
      <c r="X753" s="82"/>
      <c r="Y753" s="82"/>
      <c r="Z753" s="82"/>
      <c r="AA753" s="82"/>
      <c r="AB753" s="61"/>
      <c r="AC753" s="61"/>
      <c r="AD753" s="61"/>
      <c r="AE753" s="94"/>
    </row>
    <row r="754" spans="1:31" ht="15.75" customHeight="1">
      <c r="A754" s="16"/>
      <c r="B754" s="41"/>
      <c r="C754" s="41"/>
      <c r="D754" s="41"/>
      <c r="E754" s="41"/>
      <c r="F754" s="16"/>
      <c r="G754" s="16"/>
      <c r="H754" s="16"/>
      <c r="I754" s="16"/>
      <c r="J754" s="16"/>
      <c r="K754" s="16"/>
      <c r="L754" s="16"/>
      <c r="M754" s="41"/>
      <c r="N754" s="41"/>
      <c r="O754" s="41"/>
      <c r="P754" s="41"/>
      <c r="Q754" s="41"/>
      <c r="R754" s="41"/>
      <c r="S754" s="41"/>
      <c r="T754" s="82"/>
      <c r="U754" s="82"/>
      <c r="V754" s="89"/>
      <c r="W754" s="92"/>
      <c r="X754" s="82"/>
      <c r="Y754" s="82"/>
      <c r="Z754" s="82"/>
      <c r="AA754" s="82"/>
      <c r="AB754" s="61"/>
      <c r="AC754" s="61"/>
      <c r="AD754" s="61"/>
      <c r="AE754" s="94"/>
    </row>
    <row r="755" spans="1:31" ht="15.75" customHeight="1">
      <c r="A755" s="16"/>
      <c r="B755" s="41"/>
      <c r="C755" s="41"/>
      <c r="D755" s="41"/>
      <c r="E755" s="41"/>
      <c r="F755" s="16"/>
      <c r="G755" s="16"/>
      <c r="H755" s="16"/>
      <c r="I755" s="16"/>
      <c r="J755" s="16"/>
      <c r="K755" s="16"/>
      <c r="L755" s="16"/>
      <c r="M755" s="41"/>
      <c r="N755" s="41"/>
      <c r="O755" s="41"/>
      <c r="P755" s="41"/>
      <c r="Q755" s="41"/>
      <c r="R755" s="41"/>
      <c r="S755" s="41"/>
      <c r="T755" s="82"/>
      <c r="U755" s="82"/>
      <c r="V755" s="89"/>
      <c r="W755" s="92"/>
      <c r="X755" s="82"/>
      <c r="Y755" s="82"/>
      <c r="Z755" s="82"/>
      <c r="AA755" s="82"/>
      <c r="AB755" s="61"/>
      <c r="AC755" s="61"/>
      <c r="AD755" s="61"/>
      <c r="AE755" s="94"/>
    </row>
    <row r="756" spans="1:31" ht="15.75" customHeight="1">
      <c r="A756" s="16"/>
      <c r="B756" s="41"/>
      <c r="C756" s="41"/>
      <c r="D756" s="41"/>
      <c r="E756" s="41"/>
      <c r="F756" s="16"/>
      <c r="G756" s="16"/>
      <c r="H756" s="16"/>
      <c r="I756" s="16"/>
      <c r="J756" s="16"/>
      <c r="K756" s="16"/>
      <c r="L756" s="16"/>
      <c r="M756" s="41"/>
      <c r="N756" s="41"/>
      <c r="O756" s="41"/>
      <c r="P756" s="41"/>
      <c r="Q756" s="41"/>
      <c r="R756" s="41"/>
      <c r="S756" s="41"/>
      <c r="T756" s="82"/>
      <c r="U756" s="82"/>
      <c r="V756" s="89"/>
      <c r="W756" s="92"/>
      <c r="X756" s="82"/>
      <c r="Y756" s="82"/>
      <c r="Z756" s="82"/>
      <c r="AA756" s="82"/>
      <c r="AB756" s="61"/>
      <c r="AC756" s="61"/>
      <c r="AD756" s="61"/>
      <c r="AE756" s="94"/>
    </row>
    <row r="757" spans="1:31" ht="15.75" customHeight="1">
      <c r="A757" s="16"/>
      <c r="B757" s="41"/>
      <c r="C757" s="41"/>
      <c r="D757" s="41"/>
      <c r="E757" s="41"/>
      <c r="F757" s="16"/>
      <c r="G757" s="16"/>
      <c r="H757" s="16"/>
      <c r="I757" s="16"/>
      <c r="J757" s="16"/>
      <c r="K757" s="16"/>
      <c r="L757" s="16"/>
      <c r="M757" s="41"/>
      <c r="N757" s="41"/>
      <c r="O757" s="41"/>
      <c r="P757" s="41"/>
      <c r="Q757" s="41"/>
      <c r="R757" s="41"/>
      <c r="S757" s="41"/>
      <c r="T757" s="82"/>
      <c r="U757" s="82"/>
      <c r="V757" s="89"/>
      <c r="W757" s="92"/>
      <c r="X757" s="82"/>
      <c r="Y757" s="82"/>
      <c r="Z757" s="82"/>
      <c r="AA757" s="82"/>
      <c r="AB757" s="61"/>
      <c r="AC757" s="61"/>
      <c r="AD757" s="61"/>
      <c r="AE757" s="94"/>
    </row>
    <row r="758" spans="1:31" ht="15.75" customHeight="1">
      <c r="A758" s="16"/>
      <c r="B758" s="41"/>
      <c r="C758" s="41"/>
      <c r="D758" s="41"/>
      <c r="E758" s="41"/>
      <c r="F758" s="16"/>
      <c r="G758" s="16"/>
      <c r="H758" s="16"/>
      <c r="I758" s="16"/>
      <c r="J758" s="16"/>
      <c r="K758" s="16"/>
      <c r="L758" s="16"/>
      <c r="M758" s="41"/>
      <c r="N758" s="41"/>
      <c r="O758" s="41"/>
      <c r="P758" s="41"/>
      <c r="Q758" s="41"/>
      <c r="R758" s="41"/>
      <c r="S758" s="41"/>
      <c r="T758" s="82"/>
      <c r="U758" s="82"/>
      <c r="V758" s="89"/>
      <c r="W758" s="92"/>
      <c r="X758" s="82"/>
      <c r="Y758" s="82"/>
      <c r="Z758" s="82"/>
      <c r="AA758" s="82"/>
      <c r="AB758" s="61"/>
      <c r="AC758" s="61"/>
      <c r="AD758" s="61"/>
      <c r="AE758" s="94"/>
    </row>
    <row r="759" spans="1:31" ht="15.75" customHeight="1">
      <c r="A759" s="16"/>
      <c r="B759" s="41"/>
      <c r="C759" s="41"/>
      <c r="D759" s="41"/>
      <c r="E759" s="41"/>
      <c r="F759" s="16"/>
      <c r="G759" s="16"/>
      <c r="H759" s="16"/>
      <c r="I759" s="16"/>
      <c r="J759" s="16"/>
      <c r="K759" s="16"/>
      <c r="L759" s="16"/>
      <c r="M759" s="41"/>
      <c r="N759" s="41"/>
      <c r="O759" s="41"/>
      <c r="P759" s="41"/>
      <c r="Q759" s="41"/>
      <c r="R759" s="41"/>
      <c r="S759" s="41"/>
      <c r="T759" s="82"/>
      <c r="U759" s="82"/>
      <c r="V759" s="89"/>
      <c r="W759" s="92"/>
      <c r="X759" s="82"/>
      <c r="Y759" s="82"/>
      <c r="Z759" s="82"/>
      <c r="AA759" s="82"/>
      <c r="AB759" s="61"/>
      <c r="AC759" s="61"/>
      <c r="AD759" s="61"/>
      <c r="AE759" s="94"/>
    </row>
    <row r="760" spans="1:31" ht="15.75" customHeight="1">
      <c r="A760" s="16"/>
      <c r="B760" s="41"/>
      <c r="C760" s="41"/>
      <c r="D760" s="41"/>
      <c r="E760" s="41"/>
      <c r="F760" s="16"/>
      <c r="G760" s="16"/>
      <c r="H760" s="16"/>
      <c r="I760" s="16"/>
      <c r="J760" s="16"/>
      <c r="K760" s="16"/>
      <c r="L760" s="16"/>
      <c r="M760" s="41"/>
      <c r="N760" s="41"/>
      <c r="O760" s="41"/>
      <c r="P760" s="41"/>
      <c r="Q760" s="41"/>
      <c r="R760" s="41"/>
      <c r="S760" s="41"/>
      <c r="T760" s="82"/>
      <c r="U760" s="82"/>
      <c r="V760" s="89"/>
      <c r="W760" s="92"/>
      <c r="X760" s="82"/>
      <c r="Y760" s="82"/>
      <c r="Z760" s="82"/>
      <c r="AA760" s="82"/>
      <c r="AB760" s="67"/>
      <c r="AC760" s="67"/>
      <c r="AD760" s="67"/>
      <c r="AE760" s="94"/>
    </row>
    <row r="761" spans="1:31" ht="15.75" customHeight="1">
      <c r="A761" s="16"/>
      <c r="B761" s="41"/>
      <c r="C761" s="41"/>
      <c r="D761" s="41"/>
      <c r="E761" s="41"/>
      <c r="F761" s="16"/>
      <c r="G761" s="16"/>
      <c r="H761" s="16"/>
      <c r="I761" s="16"/>
      <c r="J761" s="16"/>
      <c r="K761" s="16"/>
      <c r="L761" s="16"/>
      <c r="M761" s="41"/>
      <c r="N761" s="41"/>
      <c r="O761" s="41"/>
      <c r="P761" s="41"/>
      <c r="Q761" s="41"/>
      <c r="R761" s="41"/>
      <c r="S761" s="41"/>
      <c r="T761" s="82"/>
      <c r="U761" s="82"/>
      <c r="V761" s="89"/>
      <c r="W761" s="92"/>
      <c r="X761" s="82"/>
      <c r="Y761" s="82"/>
      <c r="Z761" s="82"/>
      <c r="AA761" s="82"/>
      <c r="AB761" s="93" t="str">
        <f>Acciones_aportes!C1808</f>
        <v xml:space="preserve">Vida universitaria y formación humanista </v>
      </c>
      <c r="AC761" s="88" t="str">
        <f>Acciones_aportes!B1809</f>
        <v>Vida Universitaria</v>
      </c>
      <c r="AD761" s="25" t="str">
        <f ca="1">IFERROR(__xludf.DUMMYFUNCTION("FILTER(X$2:X$509,W$2:W$509=AB761,V$2:V$509=AC761)"),"2.5.3. Implementar de manera gradual el Modelo de Vida Estudiantil que permita la atención integral de las personas estudiantes ")</f>
        <v xml:space="preserve">2.5.3. Implementar de manera gradual el Modelo de Vida Estudiantil que permita la atención integral de las personas estudiantes </v>
      </c>
      <c r="AE761" s="94"/>
    </row>
    <row r="762" spans="1:31" ht="15.75" customHeight="1">
      <c r="A762" s="16"/>
      <c r="B762" s="41"/>
      <c r="C762" s="41"/>
      <c r="D762" s="41"/>
      <c r="E762" s="41"/>
      <c r="F762" s="16"/>
      <c r="G762" s="16"/>
      <c r="H762" s="16"/>
      <c r="I762" s="16"/>
      <c r="J762" s="16"/>
      <c r="K762" s="16"/>
      <c r="L762" s="16"/>
      <c r="M762" s="41"/>
      <c r="N762" s="41"/>
      <c r="O762" s="41"/>
      <c r="P762" s="41"/>
      <c r="Q762" s="41"/>
      <c r="R762" s="41"/>
      <c r="S762" s="41"/>
      <c r="T762" s="82"/>
      <c r="U762" s="82"/>
      <c r="V762" s="89"/>
      <c r="W762" s="92"/>
      <c r="X762" s="82"/>
      <c r="Y762" s="82"/>
      <c r="Z762" s="82"/>
      <c r="AA762" s="82"/>
      <c r="AB762" s="61"/>
      <c r="AC762" s="61"/>
      <c r="AD762" s="61" t="str">
        <f ca="1">IFERROR(__xludf.DUMMYFUNCTION("""COMPUTED_VALUE"""),"2.5.4. Optimizar los servicios para la atención de la población estudiantil mediante el trabajo colaborativo e interdisciplinario")</f>
        <v>2.5.4. Optimizar los servicios para la atención de la población estudiantil mediante el trabajo colaborativo e interdisciplinario</v>
      </c>
      <c r="AE762" s="94"/>
    </row>
    <row r="763" spans="1:31" ht="15.75" customHeight="1">
      <c r="A763" s="16"/>
      <c r="B763" s="41"/>
      <c r="C763" s="41"/>
      <c r="D763" s="41"/>
      <c r="E763" s="41"/>
      <c r="F763" s="16"/>
      <c r="G763" s="16"/>
      <c r="H763" s="16"/>
      <c r="I763" s="16"/>
      <c r="J763" s="16"/>
      <c r="K763" s="16"/>
      <c r="L763" s="16"/>
      <c r="M763" s="41"/>
      <c r="N763" s="41"/>
      <c r="O763" s="41"/>
      <c r="P763" s="41"/>
      <c r="Q763" s="41"/>
      <c r="R763" s="41"/>
      <c r="S763" s="41"/>
      <c r="T763" s="82"/>
      <c r="U763" s="82"/>
      <c r="V763" s="89"/>
      <c r="W763" s="92"/>
      <c r="X763" s="82"/>
      <c r="Y763" s="82"/>
      <c r="Z763" s="82"/>
      <c r="AA763" s="82"/>
      <c r="AB763" s="26" t="str">
        <f ca="1">IFERROR(__xludf.DUMMYFUNCTION("UNIQUE(FILTER(V$2:V$509,W$2:W$509=AB761))"),"Académico")</f>
        <v>Académico</v>
      </c>
      <c r="AC763" s="61"/>
      <c r="AD763" s="61" t="str">
        <f ca="1">IFERROR(__xludf.DUMMYFUNCTION("""COMPUTED_VALUE"""),"2.5.5. Asegurar la sostenibilidad del fondo de becas estudiantil acorde con el modelo de admisión institucional que permita una cobertura equitativa")</f>
        <v>2.5.5. Asegurar la sostenibilidad del fondo de becas estudiantil acorde con el modelo de admisión institucional que permita una cobertura equitativa</v>
      </c>
      <c r="AE763" s="94"/>
    </row>
    <row r="764" spans="1:31" ht="15.75" customHeight="1">
      <c r="A764" s="16"/>
      <c r="B764" s="41"/>
      <c r="C764" s="41"/>
      <c r="D764" s="41"/>
      <c r="E764" s="41"/>
      <c r="F764" s="16"/>
      <c r="G764" s="16"/>
      <c r="H764" s="16"/>
      <c r="I764" s="16"/>
      <c r="J764" s="16"/>
      <c r="K764" s="16"/>
      <c r="L764" s="16"/>
      <c r="M764" s="41"/>
      <c r="N764" s="41"/>
      <c r="O764" s="41"/>
      <c r="P764" s="41"/>
      <c r="Q764" s="41"/>
      <c r="R764" s="41"/>
      <c r="S764" s="41"/>
      <c r="T764" s="82"/>
      <c r="U764" s="82"/>
      <c r="V764" s="89"/>
      <c r="W764" s="92"/>
      <c r="X764" s="82"/>
      <c r="Y764" s="82"/>
      <c r="Z764" s="82"/>
      <c r="AA764" s="82"/>
      <c r="AB764" s="61" t="str">
        <f ca="1">IFERROR(__xludf.DUMMYFUNCTION("""COMPUTED_VALUE"""),"Vida Universitaria")</f>
        <v>Vida Universitaria</v>
      </c>
      <c r="AC764" s="61"/>
      <c r="AD764" s="61" t="str">
        <f ca="1">IFERROR(__xludf.DUMMYFUNCTION("""COMPUTED_VALUE"""),"2.5.6. Impulsar acciones para la mejora de espacios vitales inclusivos y saludables para la comunidad universitaria en coordinación con instancias institucionales")</f>
        <v>2.5.6. Impulsar acciones para la mejora de espacios vitales inclusivos y saludables para la comunidad universitaria en coordinación con instancias institucionales</v>
      </c>
      <c r="AE764" s="94"/>
    </row>
    <row r="765" spans="1:31" ht="15.75" customHeight="1">
      <c r="A765" s="16"/>
      <c r="B765" s="41"/>
      <c r="C765" s="41"/>
      <c r="D765" s="41"/>
      <c r="E765" s="41"/>
      <c r="F765" s="16"/>
      <c r="G765" s="16"/>
      <c r="H765" s="16"/>
      <c r="I765" s="16"/>
      <c r="J765" s="16"/>
      <c r="K765" s="16"/>
      <c r="L765" s="16"/>
      <c r="M765" s="41"/>
      <c r="N765" s="41"/>
      <c r="O765" s="41"/>
      <c r="P765" s="41"/>
      <c r="Q765" s="41"/>
      <c r="R765" s="41"/>
      <c r="S765" s="41"/>
      <c r="T765" s="82"/>
      <c r="U765" s="82"/>
      <c r="V765" s="89"/>
      <c r="W765" s="92"/>
      <c r="X765" s="82"/>
      <c r="Y765" s="82"/>
      <c r="Z765" s="82"/>
      <c r="AA765" s="82"/>
      <c r="AB765" s="61"/>
      <c r="AC765" s="61"/>
      <c r="AD765" s="61" t="str">
        <f ca="1">IFERROR(__xludf.DUMMYFUNCTION("""COMPUTED_VALUE"""),"2.5.7. Promover espacios de participación estudiantil para la discusión del quehacer universitario y la realidad social ")</f>
        <v xml:space="preserve">2.5.7. Promover espacios de participación estudiantil para la discusión del quehacer universitario y la realidad social </v>
      </c>
      <c r="AE765" s="94"/>
    </row>
    <row r="766" spans="1:31" ht="15.75" customHeight="1">
      <c r="A766" s="16"/>
      <c r="B766" s="41"/>
      <c r="C766" s="41"/>
      <c r="D766" s="41"/>
      <c r="E766" s="41"/>
      <c r="F766" s="16"/>
      <c r="G766" s="16"/>
      <c r="H766" s="16"/>
      <c r="I766" s="16"/>
      <c r="J766" s="16"/>
      <c r="K766" s="16"/>
      <c r="L766" s="16"/>
      <c r="M766" s="41"/>
      <c r="N766" s="41"/>
      <c r="O766" s="41"/>
      <c r="P766" s="41"/>
      <c r="Q766" s="41"/>
      <c r="R766" s="41"/>
      <c r="S766" s="41"/>
      <c r="T766" s="82"/>
      <c r="U766" s="82"/>
      <c r="V766" s="89"/>
      <c r="W766" s="92"/>
      <c r="X766" s="82"/>
      <c r="Y766" s="82"/>
      <c r="Z766" s="82"/>
      <c r="AA766" s="82"/>
      <c r="AB766" s="61"/>
      <c r="AC766" s="61"/>
      <c r="AD766" s="61"/>
      <c r="AE766" s="94"/>
    </row>
    <row r="767" spans="1:31" ht="15.75" customHeight="1">
      <c r="A767" s="16"/>
      <c r="B767" s="41"/>
      <c r="C767" s="41"/>
      <c r="D767" s="41"/>
      <c r="E767" s="41"/>
      <c r="F767" s="16"/>
      <c r="G767" s="16"/>
      <c r="H767" s="16"/>
      <c r="I767" s="16"/>
      <c r="J767" s="16"/>
      <c r="K767" s="16"/>
      <c r="L767" s="16"/>
      <c r="M767" s="41"/>
      <c r="N767" s="41"/>
      <c r="O767" s="41"/>
      <c r="P767" s="41"/>
      <c r="Q767" s="41"/>
      <c r="R767" s="41"/>
      <c r="S767" s="41"/>
      <c r="T767" s="82"/>
      <c r="U767" s="82"/>
      <c r="V767" s="89"/>
      <c r="W767" s="92"/>
      <c r="X767" s="82"/>
      <c r="Y767" s="82"/>
      <c r="Z767" s="82"/>
      <c r="AA767" s="82"/>
      <c r="AB767" s="61"/>
      <c r="AC767" s="61"/>
      <c r="AD767" s="61"/>
      <c r="AE767" s="94"/>
    </row>
    <row r="768" spans="1:31" ht="15.75" customHeight="1">
      <c r="A768" s="16"/>
      <c r="B768" s="41"/>
      <c r="C768" s="41"/>
      <c r="D768" s="41"/>
      <c r="E768" s="41"/>
      <c r="F768" s="16"/>
      <c r="G768" s="16"/>
      <c r="H768" s="16"/>
      <c r="I768" s="16"/>
      <c r="J768" s="16"/>
      <c r="K768" s="16"/>
      <c r="L768" s="16"/>
      <c r="M768" s="41"/>
      <c r="N768" s="41"/>
      <c r="O768" s="41"/>
      <c r="P768" s="41"/>
      <c r="Q768" s="41"/>
      <c r="R768" s="41"/>
      <c r="S768" s="41"/>
      <c r="T768" s="82"/>
      <c r="U768" s="82"/>
      <c r="V768" s="89"/>
      <c r="W768" s="92"/>
      <c r="X768" s="82"/>
      <c r="Y768" s="82"/>
      <c r="Z768" s="82"/>
      <c r="AA768" s="82"/>
      <c r="AB768" s="61"/>
      <c r="AC768" s="61"/>
      <c r="AD768" s="61"/>
      <c r="AE768" s="94"/>
    </row>
    <row r="769" spans="1:31" ht="15.75" customHeight="1">
      <c r="A769" s="16"/>
      <c r="B769" s="41"/>
      <c r="C769" s="41"/>
      <c r="D769" s="41"/>
      <c r="E769" s="41"/>
      <c r="F769" s="16"/>
      <c r="G769" s="16"/>
      <c r="H769" s="16"/>
      <c r="I769" s="16"/>
      <c r="J769" s="16"/>
      <c r="K769" s="16"/>
      <c r="L769" s="16"/>
      <c r="M769" s="41"/>
      <c r="N769" s="41"/>
      <c r="O769" s="41"/>
      <c r="P769" s="41"/>
      <c r="Q769" s="41"/>
      <c r="R769" s="41"/>
      <c r="S769" s="41"/>
      <c r="T769" s="82"/>
      <c r="U769" s="82"/>
      <c r="V769" s="89"/>
      <c r="W769" s="92"/>
      <c r="X769" s="82"/>
      <c r="Y769" s="82"/>
      <c r="Z769" s="82"/>
      <c r="AA769" s="82"/>
      <c r="AB769" s="61"/>
      <c r="AC769" s="61"/>
      <c r="AD769" s="61"/>
      <c r="AE769" s="94"/>
    </row>
    <row r="770" spans="1:31" ht="15.75" customHeight="1">
      <c r="A770" s="16"/>
      <c r="B770" s="41"/>
      <c r="C770" s="41"/>
      <c r="D770" s="41"/>
      <c r="E770" s="41"/>
      <c r="F770" s="16"/>
      <c r="G770" s="16"/>
      <c r="H770" s="16"/>
      <c r="I770" s="16"/>
      <c r="J770" s="16"/>
      <c r="K770" s="16"/>
      <c r="L770" s="16"/>
      <c r="M770" s="41"/>
      <c r="N770" s="41"/>
      <c r="O770" s="41"/>
      <c r="P770" s="41"/>
      <c r="Q770" s="41"/>
      <c r="R770" s="41"/>
      <c r="S770" s="41"/>
      <c r="T770" s="82"/>
      <c r="U770" s="82"/>
      <c r="V770" s="89"/>
      <c r="W770" s="92"/>
      <c r="X770" s="82"/>
      <c r="Y770" s="82"/>
      <c r="Z770" s="82"/>
      <c r="AA770" s="82"/>
      <c r="AB770" s="61"/>
      <c r="AC770" s="61"/>
      <c r="AD770" s="61"/>
      <c r="AE770" s="94"/>
    </row>
    <row r="771" spans="1:31" ht="15.75" customHeight="1">
      <c r="A771" s="16"/>
      <c r="B771" s="41"/>
      <c r="C771" s="41"/>
      <c r="D771" s="41"/>
      <c r="E771" s="41"/>
      <c r="F771" s="16"/>
      <c r="G771" s="16"/>
      <c r="H771" s="16"/>
      <c r="I771" s="16"/>
      <c r="J771" s="16"/>
      <c r="K771" s="16"/>
      <c r="L771" s="16"/>
      <c r="M771" s="41"/>
      <c r="N771" s="41"/>
      <c r="O771" s="41"/>
      <c r="P771" s="41"/>
      <c r="Q771" s="41"/>
      <c r="R771" s="41"/>
      <c r="S771" s="41"/>
      <c r="T771" s="82"/>
      <c r="U771" s="82"/>
      <c r="V771" s="89"/>
      <c r="W771" s="92"/>
      <c r="X771" s="82"/>
      <c r="Y771" s="82"/>
      <c r="Z771" s="82"/>
      <c r="AA771" s="82"/>
      <c r="AB771" s="61"/>
      <c r="AC771" s="61"/>
      <c r="AD771" s="61"/>
      <c r="AE771" s="94"/>
    </row>
    <row r="772" spans="1:31" ht="15.75" customHeight="1">
      <c r="A772" s="16"/>
      <c r="B772" s="41"/>
      <c r="C772" s="41"/>
      <c r="D772" s="41"/>
      <c r="E772" s="41"/>
      <c r="F772" s="16"/>
      <c r="G772" s="16"/>
      <c r="H772" s="16"/>
      <c r="I772" s="16"/>
      <c r="J772" s="16"/>
      <c r="K772" s="16"/>
      <c r="L772" s="16"/>
      <c r="M772" s="41"/>
      <c r="N772" s="41"/>
      <c r="O772" s="41"/>
      <c r="P772" s="41"/>
      <c r="Q772" s="41"/>
      <c r="R772" s="41"/>
      <c r="S772" s="41"/>
      <c r="T772" s="82"/>
      <c r="U772" s="82"/>
      <c r="V772" s="89"/>
      <c r="W772" s="92"/>
      <c r="X772" s="82"/>
      <c r="Y772" s="82"/>
      <c r="Z772" s="82"/>
      <c r="AA772" s="82"/>
      <c r="AB772" s="61"/>
      <c r="AC772" s="61"/>
      <c r="AD772" s="61"/>
      <c r="AE772" s="94"/>
    </row>
    <row r="773" spans="1:31" ht="15.75" customHeight="1">
      <c r="A773" s="16"/>
      <c r="B773" s="41"/>
      <c r="C773" s="41"/>
      <c r="D773" s="41"/>
      <c r="E773" s="41"/>
      <c r="F773" s="16"/>
      <c r="G773" s="16"/>
      <c r="H773" s="16"/>
      <c r="I773" s="16"/>
      <c r="J773" s="16"/>
      <c r="K773" s="16"/>
      <c r="L773" s="16"/>
      <c r="M773" s="41"/>
      <c r="N773" s="41"/>
      <c r="O773" s="41"/>
      <c r="P773" s="41"/>
      <c r="Q773" s="41"/>
      <c r="R773" s="41"/>
      <c r="S773" s="41"/>
      <c r="T773" s="82"/>
      <c r="U773" s="82"/>
      <c r="V773" s="89"/>
      <c r="W773" s="92"/>
      <c r="X773" s="82"/>
      <c r="Y773" s="82"/>
      <c r="Z773" s="82"/>
      <c r="AA773" s="82"/>
      <c r="AB773" s="61"/>
      <c r="AC773" s="61"/>
      <c r="AD773" s="61"/>
      <c r="AE773" s="94"/>
    </row>
    <row r="774" spans="1:31" ht="15.75" customHeight="1">
      <c r="A774" s="16"/>
      <c r="B774" s="41"/>
      <c r="C774" s="41"/>
      <c r="D774" s="41"/>
      <c r="E774" s="41"/>
      <c r="F774" s="16"/>
      <c r="G774" s="16"/>
      <c r="H774" s="16"/>
      <c r="I774" s="16"/>
      <c r="J774" s="16"/>
      <c r="K774" s="16"/>
      <c r="L774" s="16"/>
      <c r="M774" s="41"/>
      <c r="N774" s="41"/>
      <c r="O774" s="41"/>
      <c r="P774" s="41"/>
      <c r="Q774" s="41"/>
      <c r="R774" s="41"/>
      <c r="S774" s="41"/>
      <c r="T774" s="82"/>
      <c r="U774" s="82"/>
      <c r="V774" s="89"/>
      <c r="W774" s="92"/>
      <c r="X774" s="82"/>
      <c r="Y774" s="82"/>
      <c r="Z774" s="82"/>
      <c r="AA774" s="82"/>
      <c r="AB774" s="61"/>
      <c r="AC774" s="61"/>
      <c r="AD774" s="61"/>
      <c r="AE774" s="94"/>
    </row>
    <row r="775" spans="1:31" ht="15.75" customHeight="1">
      <c r="A775" s="16"/>
      <c r="B775" s="41"/>
      <c r="C775" s="41"/>
      <c r="D775" s="41"/>
      <c r="E775" s="41"/>
      <c r="F775" s="16"/>
      <c r="G775" s="16"/>
      <c r="H775" s="16"/>
      <c r="I775" s="16"/>
      <c r="J775" s="16"/>
      <c r="K775" s="16"/>
      <c r="L775" s="16"/>
      <c r="M775" s="41"/>
      <c r="N775" s="41"/>
      <c r="O775" s="41"/>
      <c r="P775" s="41"/>
      <c r="Q775" s="41"/>
      <c r="R775" s="41"/>
      <c r="S775" s="41"/>
      <c r="T775" s="82"/>
      <c r="U775" s="82"/>
      <c r="V775" s="89"/>
      <c r="W775" s="92"/>
      <c r="X775" s="82"/>
      <c r="Y775" s="82"/>
      <c r="Z775" s="82"/>
      <c r="AA775" s="82"/>
      <c r="AB775" s="61"/>
      <c r="AC775" s="61"/>
      <c r="AD775" s="61"/>
      <c r="AE775" s="94"/>
    </row>
    <row r="776" spans="1:31" ht="15.75" customHeight="1">
      <c r="A776" s="16"/>
      <c r="B776" s="41"/>
      <c r="C776" s="41"/>
      <c r="D776" s="41"/>
      <c r="E776" s="41"/>
      <c r="F776" s="16"/>
      <c r="G776" s="16"/>
      <c r="H776" s="16"/>
      <c r="I776" s="16"/>
      <c r="J776" s="16"/>
      <c r="K776" s="16"/>
      <c r="L776" s="16"/>
      <c r="M776" s="41"/>
      <c r="N776" s="41"/>
      <c r="O776" s="41"/>
      <c r="P776" s="41"/>
      <c r="Q776" s="41"/>
      <c r="R776" s="41"/>
      <c r="S776" s="41"/>
      <c r="T776" s="82"/>
      <c r="U776" s="82"/>
      <c r="V776" s="89"/>
      <c r="W776" s="92"/>
      <c r="X776" s="82"/>
      <c r="Y776" s="82"/>
      <c r="Z776" s="82"/>
      <c r="AA776" s="82"/>
      <c r="AB776" s="61"/>
      <c r="AC776" s="61"/>
      <c r="AD776" s="61"/>
      <c r="AE776" s="94"/>
    </row>
    <row r="777" spans="1:31" ht="15.75" customHeight="1">
      <c r="A777" s="16"/>
      <c r="B777" s="41"/>
      <c r="C777" s="41"/>
      <c r="D777" s="41"/>
      <c r="E777" s="41"/>
      <c r="F777" s="16"/>
      <c r="G777" s="16"/>
      <c r="H777" s="16"/>
      <c r="I777" s="16"/>
      <c r="J777" s="16"/>
      <c r="K777" s="16"/>
      <c r="L777" s="16"/>
      <c r="M777" s="41"/>
      <c r="N777" s="41"/>
      <c r="O777" s="41"/>
      <c r="P777" s="41"/>
      <c r="Q777" s="41"/>
      <c r="R777" s="41"/>
      <c r="S777" s="41"/>
      <c r="T777" s="82"/>
      <c r="U777" s="82"/>
      <c r="V777" s="89"/>
      <c r="W777" s="92"/>
      <c r="X777" s="82"/>
      <c r="Y777" s="82"/>
      <c r="Z777" s="82"/>
      <c r="AA777" s="82"/>
      <c r="AB777" s="61"/>
      <c r="AC777" s="61"/>
      <c r="AD777" s="61"/>
      <c r="AE777" s="94"/>
    </row>
    <row r="778" spans="1:31" ht="15.75" customHeight="1">
      <c r="A778" s="16"/>
      <c r="B778" s="41"/>
      <c r="C778" s="41"/>
      <c r="D778" s="41"/>
      <c r="E778" s="41"/>
      <c r="F778" s="16"/>
      <c r="G778" s="16"/>
      <c r="H778" s="16"/>
      <c r="I778" s="16"/>
      <c r="J778" s="16"/>
      <c r="K778" s="16"/>
      <c r="L778" s="16"/>
      <c r="M778" s="41"/>
      <c r="N778" s="41"/>
      <c r="O778" s="41"/>
      <c r="P778" s="41"/>
      <c r="Q778" s="41"/>
      <c r="R778" s="41"/>
      <c r="S778" s="41"/>
      <c r="T778" s="82"/>
      <c r="U778" s="82"/>
      <c r="V778" s="89"/>
      <c r="W778" s="92"/>
      <c r="X778" s="82"/>
      <c r="Y778" s="82"/>
      <c r="Z778" s="82"/>
      <c r="AA778" s="82"/>
      <c r="AB778" s="67"/>
      <c r="AC778" s="67"/>
      <c r="AD778" s="67"/>
      <c r="AE778" s="94"/>
    </row>
    <row r="779" spans="1:31" ht="15.75" customHeight="1">
      <c r="A779" s="16"/>
      <c r="B779" s="41"/>
      <c r="C779" s="41"/>
      <c r="D779" s="41"/>
      <c r="E779" s="41"/>
      <c r="F779" s="16"/>
      <c r="G779" s="16"/>
      <c r="H779" s="16"/>
      <c r="I779" s="16"/>
      <c r="J779" s="16"/>
      <c r="K779" s="16"/>
      <c r="L779" s="16"/>
      <c r="M779" s="41"/>
      <c r="N779" s="41"/>
      <c r="O779" s="41"/>
      <c r="P779" s="41"/>
      <c r="Q779" s="41"/>
      <c r="R779" s="41"/>
      <c r="S779" s="41"/>
      <c r="T779" s="82"/>
      <c r="U779" s="82"/>
      <c r="V779" s="89"/>
      <c r="W779" s="92"/>
      <c r="X779" s="82"/>
      <c r="Y779" s="82"/>
      <c r="Z779" s="82"/>
      <c r="AA779" s="82"/>
      <c r="AB779" s="93" t="str">
        <f>Acciones_aportes!C1851</f>
        <v xml:space="preserve">Vida universitaria y formación humanista </v>
      </c>
      <c r="AC779" s="88" t="str">
        <f>Acciones_aportes!B1852</f>
        <v>Vida Universitaria</v>
      </c>
      <c r="AD779" s="25" t="str">
        <f ca="1">IFERROR(__xludf.DUMMYFUNCTION("FILTER(X$2:X$509,W$2:W$509=AB779,V$2:V$509=AC779)"),"2.5.3. Implementar de manera gradual el Modelo de Vida Estudiantil que permita la atención integral de las personas estudiantes ")</f>
        <v xml:space="preserve">2.5.3. Implementar de manera gradual el Modelo de Vida Estudiantil que permita la atención integral de las personas estudiantes </v>
      </c>
      <c r="AE779" s="94"/>
    </row>
    <row r="780" spans="1:31" ht="15.75" customHeight="1">
      <c r="A780" s="16"/>
      <c r="B780" s="41"/>
      <c r="C780" s="41"/>
      <c r="D780" s="41"/>
      <c r="E780" s="41"/>
      <c r="F780" s="16"/>
      <c r="G780" s="16"/>
      <c r="H780" s="16"/>
      <c r="I780" s="16"/>
      <c r="J780" s="16"/>
      <c r="K780" s="16"/>
      <c r="L780" s="16"/>
      <c r="M780" s="41"/>
      <c r="N780" s="41"/>
      <c r="O780" s="41"/>
      <c r="P780" s="41"/>
      <c r="Q780" s="41"/>
      <c r="R780" s="41"/>
      <c r="S780" s="41"/>
      <c r="T780" s="82"/>
      <c r="U780" s="82"/>
      <c r="V780" s="89"/>
      <c r="W780" s="92"/>
      <c r="X780" s="82"/>
      <c r="Y780" s="82"/>
      <c r="Z780" s="82"/>
      <c r="AA780" s="82"/>
      <c r="AB780" s="61"/>
      <c r="AC780" s="61"/>
      <c r="AD780" s="61" t="str">
        <f ca="1">IFERROR(__xludf.DUMMYFUNCTION("""COMPUTED_VALUE"""),"2.5.4. Optimizar los servicios para la atención de la población estudiantil mediante el trabajo colaborativo e interdisciplinario")</f>
        <v>2.5.4. Optimizar los servicios para la atención de la población estudiantil mediante el trabajo colaborativo e interdisciplinario</v>
      </c>
      <c r="AE780" s="94"/>
    </row>
    <row r="781" spans="1:31" ht="15.75" customHeight="1">
      <c r="A781" s="16"/>
      <c r="B781" s="41"/>
      <c r="C781" s="41"/>
      <c r="D781" s="41"/>
      <c r="E781" s="41"/>
      <c r="F781" s="16"/>
      <c r="G781" s="16"/>
      <c r="H781" s="16"/>
      <c r="I781" s="16"/>
      <c r="J781" s="16"/>
      <c r="K781" s="16"/>
      <c r="L781" s="16"/>
      <c r="M781" s="41"/>
      <c r="N781" s="41"/>
      <c r="O781" s="41"/>
      <c r="P781" s="41"/>
      <c r="Q781" s="41"/>
      <c r="R781" s="41"/>
      <c r="S781" s="41"/>
      <c r="T781" s="82"/>
      <c r="U781" s="82"/>
      <c r="V781" s="89"/>
      <c r="W781" s="92"/>
      <c r="X781" s="82"/>
      <c r="Y781" s="82"/>
      <c r="Z781" s="82"/>
      <c r="AA781" s="82"/>
      <c r="AB781" s="26" t="str">
        <f ca="1">IFERROR(__xludf.DUMMYFUNCTION("UNIQUE(FILTER(V$2:V$509,W$2:W$509=AB779))"),"Académico")</f>
        <v>Académico</v>
      </c>
      <c r="AC781" s="61"/>
      <c r="AD781" s="61" t="str">
        <f ca="1">IFERROR(__xludf.DUMMYFUNCTION("""COMPUTED_VALUE"""),"2.5.5. Asegurar la sostenibilidad del fondo de becas estudiantil acorde con el modelo de admisión institucional que permita una cobertura equitativa")</f>
        <v>2.5.5. Asegurar la sostenibilidad del fondo de becas estudiantil acorde con el modelo de admisión institucional que permita una cobertura equitativa</v>
      </c>
      <c r="AE781" s="94"/>
    </row>
    <row r="782" spans="1:31" ht="15.75" customHeight="1">
      <c r="A782" s="16"/>
      <c r="B782" s="41"/>
      <c r="C782" s="41"/>
      <c r="D782" s="41"/>
      <c r="E782" s="41"/>
      <c r="F782" s="16"/>
      <c r="G782" s="16"/>
      <c r="H782" s="16"/>
      <c r="I782" s="16"/>
      <c r="J782" s="16"/>
      <c r="K782" s="16"/>
      <c r="L782" s="16"/>
      <c r="M782" s="41"/>
      <c r="N782" s="41"/>
      <c r="O782" s="41"/>
      <c r="P782" s="41"/>
      <c r="Q782" s="41"/>
      <c r="R782" s="41"/>
      <c r="S782" s="41"/>
      <c r="T782" s="82"/>
      <c r="U782" s="82"/>
      <c r="V782" s="89"/>
      <c r="W782" s="92"/>
      <c r="X782" s="82"/>
      <c r="Y782" s="82"/>
      <c r="Z782" s="82"/>
      <c r="AA782" s="82"/>
      <c r="AB782" s="61" t="str">
        <f ca="1">IFERROR(__xludf.DUMMYFUNCTION("""COMPUTED_VALUE"""),"Vida Universitaria")</f>
        <v>Vida Universitaria</v>
      </c>
      <c r="AC782" s="61"/>
      <c r="AD782" s="61" t="str">
        <f ca="1">IFERROR(__xludf.DUMMYFUNCTION("""COMPUTED_VALUE"""),"2.5.6. Impulsar acciones para la mejora de espacios vitales inclusivos y saludables para la comunidad universitaria en coordinación con instancias institucionales")</f>
        <v>2.5.6. Impulsar acciones para la mejora de espacios vitales inclusivos y saludables para la comunidad universitaria en coordinación con instancias institucionales</v>
      </c>
      <c r="AE782" s="94"/>
    </row>
    <row r="783" spans="1:31" ht="15.75" customHeight="1">
      <c r="A783" s="16"/>
      <c r="B783" s="41"/>
      <c r="C783" s="41"/>
      <c r="D783" s="41"/>
      <c r="E783" s="41"/>
      <c r="F783" s="16"/>
      <c r="G783" s="16"/>
      <c r="H783" s="16"/>
      <c r="I783" s="16"/>
      <c r="J783" s="16"/>
      <c r="K783" s="16"/>
      <c r="L783" s="16"/>
      <c r="M783" s="41"/>
      <c r="N783" s="41"/>
      <c r="O783" s="41"/>
      <c r="P783" s="41"/>
      <c r="Q783" s="41"/>
      <c r="R783" s="41"/>
      <c r="S783" s="41"/>
      <c r="T783" s="82"/>
      <c r="U783" s="82"/>
      <c r="V783" s="89"/>
      <c r="W783" s="92"/>
      <c r="X783" s="82"/>
      <c r="Y783" s="82"/>
      <c r="Z783" s="82"/>
      <c r="AA783" s="82"/>
      <c r="AB783" s="61"/>
      <c r="AC783" s="61"/>
      <c r="AD783" s="61" t="str">
        <f ca="1">IFERROR(__xludf.DUMMYFUNCTION("""COMPUTED_VALUE"""),"2.5.7. Promover espacios de participación estudiantil para la discusión del quehacer universitario y la realidad social ")</f>
        <v xml:space="preserve">2.5.7. Promover espacios de participación estudiantil para la discusión del quehacer universitario y la realidad social </v>
      </c>
      <c r="AE783" s="94"/>
    </row>
    <row r="784" spans="1:31" ht="15.75" customHeight="1">
      <c r="A784" s="16"/>
      <c r="B784" s="41"/>
      <c r="C784" s="41"/>
      <c r="D784" s="41"/>
      <c r="E784" s="41"/>
      <c r="F784" s="16"/>
      <c r="G784" s="16"/>
      <c r="H784" s="16"/>
      <c r="I784" s="16"/>
      <c r="J784" s="16"/>
      <c r="K784" s="16"/>
      <c r="L784" s="16"/>
      <c r="M784" s="41"/>
      <c r="N784" s="41"/>
      <c r="O784" s="41"/>
      <c r="P784" s="41"/>
      <c r="Q784" s="41"/>
      <c r="R784" s="41"/>
      <c r="S784" s="41"/>
      <c r="T784" s="82"/>
      <c r="U784" s="82"/>
      <c r="V784" s="89"/>
      <c r="W784" s="92"/>
      <c r="X784" s="82"/>
      <c r="Y784" s="82"/>
      <c r="Z784" s="82"/>
      <c r="AA784" s="82"/>
      <c r="AB784" s="61"/>
      <c r="AC784" s="61"/>
      <c r="AD784" s="61"/>
      <c r="AE784" s="94"/>
    </row>
    <row r="785" spans="1:31" ht="15.75" customHeight="1">
      <c r="A785" s="16"/>
      <c r="B785" s="41"/>
      <c r="C785" s="41"/>
      <c r="D785" s="41"/>
      <c r="E785" s="41"/>
      <c r="F785" s="16"/>
      <c r="G785" s="16"/>
      <c r="H785" s="16"/>
      <c r="I785" s="16"/>
      <c r="J785" s="16"/>
      <c r="K785" s="16"/>
      <c r="L785" s="16"/>
      <c r="M785" s="41"/>
      <c r="N785" s="41"/>
      <c r="O785" s="41"/>
      <c r="P785" s="41"/>
      <c r="Q785" s="41"/>
      <c r="R785" s="41"/>
      <c r="S785" s="41"/>
      <c r="T785" s="82"/>
      <c r="U785" s="82"/>
      <c r="V785" s="89"/>
      <c r="W785" s="92"/>
      <c r="X785" s="82"/>
      <c r="Y785" s="82"/>
      <c r="Z785" s="82"/>
      <c r="AA785" s="82"/>
      <c r="AB785" s="61"/>
      <c r="AC785" s="61"/>
      <c r="AD785" s="61"/>
      <c r="AE785" s="94"/>
    </row>
    <row r="786" spans="1:31" ht="15.75" customHeight="1">
      <c r="A786" s="16"/>
      <c r="B786" s="41"/>
      <c r="C786" s="41"/>
      <c r="D786" s="41"/>
      <c r="E786" s="41"/>
      <c r="F786" s="16"/>
      <c r="G786" s="16"/>
      <c r="H786" s="16"/>
      <c r="I786" s="16"/>
      <c r="J786" s="16"/>
      <c r="K786" s="16"/>
      <c r="L786" s="16"/>
      <c r="M786" s="41"/>
      <c r="N786" s="41"/>
      <c r="O786" s="41"/>
      <c r="P786" s="41"/>
      <c r="Q786" s="41"/>
      <c r="R786" s="41"/>
      <c r="S786" s="41"/>
      <c r="T786" s="82"/>
      <c r="U786" s="82"/>
      <c r="V786" s="89"/>
      <c r="W786" s="92"/>
      <c r="X786" s="82"/>
      <c r="Y786" s="82"/>
      <c r="Z786" s="82"/>
      <c r="AA786" s="82"/>
      <c r="AB786" s="61"/>
      <c r="AC786" s="61"/>
      <c r="AD786" s="61"/>
      <c r="AE786" s="94"/>
    </row>
    <row r="787" spans="1:31" ht="15.75" customHeight="1">
      <c r="A787" s="16"/>
      <c r="B787" s="41"/>
      <c r="C787" s="41"/>
      <c r="D787" s="41"/>
      <c r="E787" s="41"/>
      <c r="F787" s="16"/>
      <c r="G787" s="16"/>
      <c r="H787" s="16"/>
      <c r="I787" s="16"/>
      <c r="J787" s="16"/>
      <c r="K787" s="16"/>
      <c r="L787" s="16"/>
      <c r="M787" s="41"/>
      <c r="N787" s="41"/>
      <c r="O787" s="41"/>
      <c r="P787" s="41"/>
      <c r="Q787" s="41"/>
      <c r="R787" s="41"/>
      <c r="S787" s="41"/>
      <c r="T787" s="82"/>
      <c r="U787" s="82"/>
      <c r="V787" s="89"/>
      <c r="W787" s="92"/>
      <c r="X787" s="82"/>
      <c r="Y787" s="82"/>
      <c r="Z787" s="82"/>
      <c r="AA787" s="82"/>
      <c r="AB787" s="61"/>
      <c r="AC787" s="61"/>
      <c r="AD787" s="61"/>
      <c r="AE787" s="94"/>
    </row>
    <row r="788" spans="1:31" ht="15.75" customHeight="1">
      <c r="A788" s="16"/>
      <c r="B788" s="41"/>
      <c r="C788" s="41"/>
      <c r="D788" s="41"/>
      <c r="E788" s="41"/>
      <c r="F788" s="16"/>
      <c r="G788" s="16"/>
      <c r="H788" s="16"/>
      <c r="I788" s="16"/>
      <c r="J788" s="16"/>
      <c r="K788" s="16"/>
      <c r="L788" s="16"/>
      <c r="M788" s="41"/>
      <c r="N788" s="41"/>
      <c r="O788" s="41"/>
      <c r="P788" s="41"/>
      <c r="Q788" s="41"/>
      <c r="R788" s="41"/>
      <c r="S788" s="41"/>
      <c r="T788" s="82"/>
      <c r="U788" s="82"/>
      <c r="V788" s="89"/>
      <c r="W788" s="92"/>
      <c r="X788" s="82"/>
      <c r="Y788" s="82"/>
      <c r="Z788" s="82"/>
      <c r="AA788" s="82"/>
      <c r="AB788" s="61"/>
      <c r="AC788" s="61"/>
      <c r="AD788" s="61"/>
      <c r="AE788" s="94"/>
    </row>
    <row r="789" spans="1:31" ht="15.75" customHeight="1">
      <c r="A789" s="16"/>
      <c r="B789" s="41"/>
      <c r="C789" s="41"/>
      <c r="D789" s="41"/>
      <c r="E789" s="41"/>
      <c r="F789" s="16"/>
      <c r="G789" s="16"/>
      <c r="H789" s="16"/>
      <c r="I789" s="16"/>
      <c r="J789" s="16"/>
      <c r="K789" s="16"/>
      <c r="L789" s="16"/>
      <c r="M789" s="41"/>
      <c r="N789" s="41"/>
      <c r="O789" s="41"/>
      <c r="P789" s="41"/>
      <c r="Q789" s="41"/>
      <c r="R789" s="41"/>
      <c r="S789" s="41"/>
      <c r="T789" s="82"/>
      <c r="U789" s="82"/>
      <c r="V789" s="89"/>
      <c r="W789" s="92"/>
      <c r="X789" s="82"/>
      <c r="Y789" s="82"/>
      <c r="Z789" s="82"/>
      <c r="AA789" s="82"/>
      <c r="AB789" s="61"/>
      <c r="AC789" s="61"/>
      <c r="AD789" s="61"/>
      <c r="AE789" s="94"/>
    </row>
    <row r="790" spans="1:31" ht="15.75" customHeight="1">
      <c r="A790" s="16"/>
      <c r="B790" s="41"/>
      <c r="C790" s="41"/>
      <c r="D790" s="41"/>
      <c r="E790" s="41"/>
      <c r="F790" s="16"/>
      <c r="G790" s="16"/>
      <c r="H790" s="16"/>
      <c r="I790" s="16"/>
      <c r="J790" s="16"/>
      <c r="K790" s="16"/>
      <c r="L790" s="16"/>
      <c r="M790" s="41"/>
      <c r="N790" s="41"/>
      <c r="O790" s="41"/>
      <c r="P790" s="41"/>
      <c r="Q790" s="41"/>
      <c r="R790" s="41"/>
      <c r="S790" s="41"/>
      <c r="T790" s="82"/>
      <c r="U790" s="82"/>
      <c r="V790" s="89"/>
      <c r="W790" s="92"/>
      <c r="X790" s="82"/>
      <c r="Y790" s="82"/>
      <c r="Z790" s="82"/>
      <c r="AA790" s="82"/>
      <c r="AB790" s="61"/>
      <c r="AC790" s="61"/>
      <c r="AD790" s="61"/>
      <c r="AE790" s="94"/>
    </row>
    <row r="791" spans="1:31" ht="15.75" customHeight="1">
      <c r="A791" s="16"/>
      <c r="B791" s="41"/>
      <c r="C791" s="41"/>
      <c r="D791" s="41"/>
      <c r="E791" s="41"/>
      <c r="F791" s="16"/>
      <c r="G791" s="16"/>
      <c r="H791" s="16"/>
      <c r="I791" s="16"/>
      <c r="J791" s="16"/>
      <c r="K791" s="16"/>
      <c r="L791" s="16"/>
      <c r="M791" s="41"/>
      <c r="N791" s="41"/>
      <c r="O791" s="41"/>
      <c r="P791" s="41"/>
      <c r="Q791" s="41"/>
      <c r="R791" s="41"/>
      <c r="S791" s="41"/>
      <c r="T791" s="82"/>
      <c r="U791" s="82"/>
      <c r="V791" s="89"/>
      <c r="W791" s="92"/>
      <c r="X791" s="82"/>
      <c r="Y791" s="82"/>
      <c r="Z791" s="82"/>
      <c r="AA791" s="82"/>
      <c r="AB791" s="61"/>
      <c r="AC791" s="61"/>
      <c r="AD791" s="61"/>
      <c r="AE791" s="94"/>
    </row>
    <row r="792" spans="1:31" ht="15.75" customHeight="1">
      <c r="A792" s="16"/>
      <c r="B792" s="41"/>
      <c r="C792" s="41"/>
      <c r="D792" s="41"/>
      <c r="E792" s="41"/>
      <c r="F792" s="16"/>
      <c r="G792" s="16"/>
      <c r="H792" s="16"/>
      <c r="I792" s="16"/>
      <c r="J792" s="16"/>
      <c r="K792" s="16"/>
      <c r="L792" s="16"/>
      <c r="M792" s="41"/>
      <c r="N792" s="41"/>
      <c r="O792" s="41"/>
      <c r="P792" s="41"/>
      <c r="Q792" s="41"/>
      <c r="R792" s="41"/>
      <c r="S792" s="41"/>
      <c r="T792" s="82"/>
      <c r="U792" s="82"/>
      <c r="V792" s="89"/>
      <c r="W792" s="92"/>
      <c r="X792" s="82"/>
      <c r="Y792" s="82"/>
      <c r="Z792" s="82"/>
      <c r="AA792" s="82"/>
      <c r="AB792" s="61"/>
      <c r="AC792" s="61"/>
      <c r="AD792" s="61"/>
      <c r="AE792" s="94"/>
    </row>
    <row r="793" spans="1:31" ht="15.75" customHeight="1">
      <c r="A793" s="16"/>
      <c r="B793" s="41"/>
      <c r="C793" s="41"/>
      <c r="D793" s="41"/>
      <c r="E793" s="41"/>
      <c r="F793" s="16"/>
      <c r="G793" s="16"/>
      <c r="H793" s="16"/>
      <c r="I793" s="16"/>
      <c r="J793" s="16"/>
      <c r="K793" s="16"/>
      <c r="L793" s="16"/>
      <c r="M793" s="41"/>
      <c r="N793" s="41"/>
      <c r="O793" s="41"/>
      <c r="P793" s="41"/>
      <c r="Q793" s="41"/>
      <c r="R793" s="41"/>
      <c r="S793" s="41"/>
      <c r="T793" s="82"/>
      <c r="U793" s="82"/>
      <c r="V793" s="89"/>
      <c r="W793" s="92"/>
      <c r="X793" s="82"/>
      <c r="Y793" s="82"/>
      <c r="Z793" s="82"/>
      <c r="AA793" s="82"/>
      <c r="AB793" s="61"/>
      <c r="AC793" s="61"/>
      <c r="AD793" s="61"/>
      <c r="AE793" s="94"/>
    </row>
    <row r="794" spans="1:31" ht="15.75" customHeight="1">
      <c r="A794" s="16"/>
      <c r="B794" s="41"/>
      <c r="C794" s="41"/>
      <c r="D794" s="41"/>
      <c r="E794" s="41"/>
      <c r="F794" s="16"/>
      <c r="G794" s="16"/>
      <c r="H794" s="16"/>
      <c r="I794" s="16"/>
      <c r="J794" s="16"/>
      <c r="K794" s="16"/>
      <c r="L794" s="16"/>
      <c r="M794" s="41"/>
      <c r="N794" s="41"/>
      <c r="O794" s="41"/>
      <c r="P794" s="41"/>
      <c r="Q794" s="41"/>
      <c r="R794" s="41"/>
      <c r="S794" s="41"/>
      <c r="T794" s="82"/>
      <c r="U794" s="82"/>
      <c r="V794" s="89"/>
      <c r="W794" s="92"/>
      <c r="X794" s="82"/>
      <c r="Y794" s="82"/>
      <c r="Z794" s="82"/>
      <c r="AA794" s="82"/>
      <c r="AB794" s="61"/>
      <c r="AC794" s="61"/>
      <c r="AD794" s="61"/>
      <c r="AE794" s="94"/>
    </row>
    <row r="795" spans="1:31" ht="15.75" customHeight="1">
      <c r="A795" s="16"/>
      <c r="B795" s="41"/>
      <c r="C795" s="41"/>
      <c r="D795" s="41"/>
      <c r="E795" s="41"/>
      <c r="F795" s="16"/>
      <c r="G795" s="16"/>
      <c r="H795" s="16"/>
      <c r="I795" s="16"/>
      <c r="J795" s="16"/>
      <c r="K795" s="16"/>
      <c r="L795" s="16"/>
      <c r="M795" s="41"/>
      <c r="N795" s="41"/>
      <c r="O795" s="41"/>
      <c r="P795" s="41"/>
      <c r="Q795" s="41"/>
      <c r="R795" s="41"/>
      <c r="S795" s="41"/>
      <c r="T795" s="82"/>
      <c r="U795" s="82"/>
      <c r="V795" s="89"/>
      <c r="W795" s="92"/>
      <c r="X795" s="82"/>
      <c r="Y795" s="82"/>
      <c r="Z795" s="82"/>
      <c r="AA795" s="82"/>
      <c r="AB795" s="61"/>
      <c r="AC795" s="61"/>
      <c r="AD795" s="61"/>
      <c r="AE795" s="94"/>
    </row>
    <row r="796" spans="1:31" ht="15.75" customHeight="1">
      <c r="A796" s="16"/>
      <c r="B796" s="41"/>
      <c r="C796" s="41"/>
      <c r="D796" s="41"/>
      <c r="E796" s="41"/>
      <c r="F796" s="16"/>
      <c r="G796" s="16"/>
      <c r="H796" s="16"/>
      <c r="I796" s="16"/>
      <c r="J796" s="16"/>
      <c r="K796" s="16"/>
      <c r="L796" s="16"/>
      <c r="M796" s="41"/>
      <c r="N796" s="41"/>
      <c r="O796" s="41"/>
      <c r="P796" s="41"/>
      <c r="Q796" s="41"/>
      <c r="R796" s="41"/>
      <c r="S796" s="41"/>
      <c r="T796" s="82"/>
      <c r="U796" s="82"/>
      <c r="V796" s="89"/>
      <c r="W796" s="92"/>
      <c r="X796" s="82"/>
      <c r="Y796" s="82"/>
      <c r="Z796" s="82"/>
      <c r="AA796" s="82"/>
      <c r="AB796" s="67"/>
      <c r="AC796" s="67"/>
      <c r="AD796" s="67"/>
      <c r="AE796" s="94"/>
    </row>
    <row r="797" spans="1:31" ht="15.75" customHeight="1">
      <c r="A797" s="16"/>
      <c r="B797" s="41"/>
      <c r="C797" s="41"/>
      <c r="D797" s="41"/>
      <c r="E797" s="41"/>
      <c r="F797" s="16"/>
      <c r="G797" s="16"/>
      <c r="H797" s="16"/>
      <c r="I797" s="16"/>
      <c r="J797" s="16"/>
      <c r="K797" s="16"/>
      <c r="L797" s="16"/>
      <c r="M797" s="41"/>
      <c r="N797" s="41"/>
      <c r="O797" s="41"/>
      <c r="P797" s="41"/>
      <c r="Q797" s="41"/>
      <c r="R797" s="41"/>
      <c r="S797" s="41"/>
      <c r="T797" s="82"/>
      <c r="U797" s="82"/>
      <c r="V797" s="89"/>
      <c r="W797" s="92"/>
      <c r="X797" s="82"/>
      <c r="Y797" s="82"/>
      <c r="Z797" s="82"/>
      <c r="AA797" s="82"/>
      <c r="AB797" s="93" t="str">
        <f>Acciones_aportes!C1894</f>
        <v xml:space="preserve">Vida universitaria y formación humanista </v>
      </c>
      <c r="AC797" s="88" t="str">
        <f>Acciones_aportes!B1895</f>
        <v>Vida Universitaria</v>
      </c>
      <c r="AD797" s="25" t="str">
        <f ca="1">IFERROR(__xludf.DUMMYFUNCTION("FILTER(X$2:X$509,W$2:W$509=AB797,V$2:V$509=AC797)"),"2.5.3. Implementar de manera gradual el Modelo de Vida Estudiantil que permita la atención integral de las personas estudiantes ")</f>
        <v xml:space="preserve">2.5.3. Implementar de manera gradual el Modelo de Vida Estudiantil que permita la atención integral de las personas estudiantes </v>
      </c>
      <c r="AE797" s="94"/>
    </row>
    <row r="798" spans="1:31" ht="15.75" customHeight="1">
      <c r="A798" s="16"/>
      <c r="B798" s="41"/>
      <c r="C798" s="41"/>
      <c r="D798" s="41"/>
      <c r="E798" s="41"/>
      <c r="F798" s="16"/>
      <c r="G798" s="16"/>
      <c r="H798" s="16"/>
      <c r="I798" s="16"/>
      <c r="J798" s="16"/>
      <c r="K798" s="16"/>
      <c r="L798" s="16"/>
      <c r="M798" s="41"/>
      <c r="N798" s="41"/>
      <c r="O798" s="41"/>
      <c r="P798" s="41"/>
      <c r="Q798" s="41"/>
      <c r="R798" s="41"/>
      <c r="S798" s="41"/>
      <c r="T798" s="82"/>
      <c r="U798" s="82"/>
      <c r="V798" s="89"/>
      <c r="W798" s="92"/>
      <c r="X798" s="82"/>
      <c r="Y798" s="82"/>
      <c r="Z798" s="82"/>
      <c r="AA798" s="82"/>
      <c r="AB798" s="61"/>
      <c r="AC798" s="61"/>
      <c r="AD798" s="61" t="str">
        <f ca="1">IFERROR(__xludf.DUMMYFUNCTION("""COMPUTED_VALUE"""),"2.5.4. Optimizar los servicios para la atención de la población estudiantil mediante el trabajo colaborativo e interdisciplinario")</f>
        <v>2.5.4. Optimizar los servicios para la atención de la población estudiantil mediante el trabajo colaborativo e interdisciplinario</v>
      </c>
      <c r="AE798" s="94"/>
    </row>
    <row r="799" spans="1:31" ht="15.75" customHeight="1">
      <c r="A799" s="16"/>
      <c r="B799" s="41"/>
      <c r="C799" s="41"/>
      <c r="D799" s="41"/>
      <c r="E799" s="41"/>
      <c r="F799" s="16"/>
      <c r="G799" s="16"/>
      <c r="H799" s="16"/>
      <c r="I799" s="16"/>
      <c r="J799" s="16"/>
      <c r="K799" s="16"/>
      <c r="L799" s="16"/>
      <c r="M799" s="41"/>
      <c r="N799" s="41"/>
      <c r="O799" s="41"/>
      <c r="P799" s="41"/>
      <c r="Q799" s="41"/>
      <c r="R799" s="41"/>
      <c r="S799" s="41"/>
      <c r="T799" s="82"/>
      <c r="U799" s="82"/>
      <c r="V799" s="89"/>
      <c r="W799" s="92"/>
      <c r="X799" s="82"/>
      <c r="Y799" s="82"/>
      <c r="Z799" s="82"/>
      <c r="AA799" s="82"/>
      <c r="AB799" s="26" t="str">
        <f ca="1">IFERROR(__xludf.DUMMYFUNCTION("UNIQUE(FILTER(V$2:V$509,W$2:W$509=AB797))"),"Académico")</f>
        <v>Académico</v>
      </c>
      <c r="AC799" s="61"/>
      <c r="AD799" s="61" t="str">
        <f ca="1">IFERROR(__xludf.DUMMYFUNCTION("""COMPUTED_VALUE"""),"2.5.5. Asegurar la sostenibilidad del fondo de becas estudiantil acorde con el modelo de admisión institucional que permita una cobertura equitativa")</f>
        <v>2.5.5. Asegurar la sostenibilidad del fondo de becas estudiantil acorde con el modelo de admisión institucional que permita una cobertura equitativa</v>
      </c>
      <c r="AE799" s="94"/>
    </row>
    <row r="800" spans="1:31" ht="15.75" customHeight="1">
      <c r="A800" s="16"/>
      <c r="B800" s="41"/>
      <c r="C800" s="41"/>
      <c r="D800" s="41"/>
      <c r="E800" s="41"/>
      <c r="F800" s="16"/>
      <c r="G800" s="16"/>
      <c r="H800" s="16"/>
      <c r="I800" s="16"/>
      <c r="J800" s="16"/>
      <c r="K800" s="16"/>
      <c r="L800" s="16"/>
      <c r="M800" s="41"/>
      <c r="N800" s="41"/>
      <c r="O800" s="41"/>
      <c r="P800" s="41"/>
      <c r="Q800" s="41"/>
      <c r="R800" s="41"/>
      <c r="S800" s="41"/>
      <c r="T800" s="82"/>
      <c r="U800" s="82"/>
      <c r="V800" s="89"/>
      <c r="W800" s="92"/>
      <c r="X800" s="82"/>
      <c r="Y800" s="82"/>
      <c r="Z800" s="82"/>
      <c r="AA800" s="82"/>
      <c r="AB800" s="61" t="str">
        <f ca="1">IFERROR(__xludf.DUMMYFUNCTION("""COMPUTED_VALUE"""),"Vida Universitaria")</f>
        <v>Vida Universitaria</v>
      </c>
      <c r="AC800" s="61"/>
      <c r="AD800" s="61" t="str">
        <f ca="1">IFERROR(__xludf.DUMMYFUNCTION("""COMPUTED_VALUE"""),"2.5.6. Impulsar acciones para la mejora de espacios vitales inclusivos y saludables para la comunidad universitaria en coordinación con instancias institucionales")</f>
        <v>2.5.6. Impulsar acciones para la mejora de espacios vitales inclusivos y saludables para la comunidad universitaria en coordinación con instancias institucionales</v>
      </c>
      <c r="AE800" s="94"/>
    </row>
    <row r="801" spans="1:31" ht="15.75" customHeight="1">
      <c r="A801" s="16"/>
      <c r="B801" s="41"/>
      <c r="C801" s="41"/>
      <c r="D801" s="41"/>
      <c r="E801" s="41"/>
      <c r="F801" s="16"/>
      <c r="G801" s="16"/>
      <c r="H801" s="16"/>
      <c r="I801" s="16"/>
      <c r="J801" s="16"/>
      <c r="K801" s="16"/>
      <c r="L801" s="16"/>
      <c r="M801" s="41"/>
      <c r="N801" s="41"/>
      <c r="O801" s="41"/>
      <c r="P801" s="41"/>
      <c r="Q801" s="41"/>
      <c r="R801" s="41"/>
      <c r="S801" s="41"/>
      <c r="T801" s="82"/>
      <c r="U801" s="82"/>
      <c r="V801" s="89"/>
      <c r="W801" s="92"/>
      <c r="X801" s="82"/>
      <c r="Y801" s="82"/>
      <c r="Z801" s="82"/>
      <c r="AA801" s="82"/>
      <c r="AB801" s="61"/>
      <c r="AC801" s="61"/>
      <c r="AD801" s="61" t="str">
        <f ca="1">IFERROR(__xludf.DUMMYFUNCTION("""COMPUTED_VALUE"""),"2.5.7. Promover espacios de participación estudiantil para la discusión del quehacer universitario y la realidad social ")</f>
        <v xml:space="preserve">2.5.7. Promover espacios de participación estudiantil para la discusión del quehacer universitario y la realidad social </v>
      </c>
      <c r="AE801" s="94"/>
    </row>
    <row r="802" spans="1:31" ht="15.75" customHeight="1">
      <c r="A802" s="16"/>
      <c r="B802" s="41"/>
      <c r="C802" s="41"/>
      <c r="D802" s="41"/>
      <c r="E802" s="41"/>
      <c r="F802" s="16"/>
      <c r="G802" s="16"/>
      <c r="H802" s="16"/>
      <c r="I802" s="16"/>
      <c r="J802" s="16"/>
      <c r="K802" s="16"/>
      <c r="L802" s="16"/>
      <c r="M802" s="41"/>
      <c r="N802" s="41"/>
      <c r="O802" s="41"/>
      <c r="P802" s="41"/>
      <c r="Q802" s="41"/>
      <c r="R802" s="41"/>
      <c r="S802" s="41"/>
      <c r="T802" s="82"/>
      <c r="U802" s="82"/>
      <c r="V802" s="89"/>
      <c r="W802" s="92"/>
      <c r="X802" s="82"/>
      <c r="Y802" s="82"/>
      <c r="Z802" s="82"/>
      <c r="AA802" s="82"/>
      <c r="AB802" s="61"/>
      <c r="AC802" s="61"/>
      <c r="AD802" s="61"/>
      <c r="AE802" s="94"/>
    </row>
    <row r="803" spans="1:31" ht="15.75" customHeight="1">
      <c r="A803" s="16"/>
      <c r="B803" s="41"/>
      <c r="C803" s="41"/>
      <c r="D803" s="41"/>
      <c r="E803" s="41"/>
      <c r="F803" s="16"/>
      <c r="G803" s="16"/>
      <c r="H803" s="16"/>
      <c r="I803" s="16"/>
      <c r="J803" s="16"/>
      <c r="K803" s="16"/>
      <c r="L803" s="16"/>
      <c r="M803" s="41"/>
      <c r="N803" s="41"/>
      <c r="O803" s="41"/>
      <c r="P803" s="41"/>
      <c r="Q803" s="41"/>
      <c r="R803" s="41"/>
      <c r="S803" s="41"/>
      <c r="T803" s="82"/>
      <c r="U803" s="82"/>
      <c r="V803" s="89"/>
      <c r="W803" s="92"/>
      <c r="X803" s="82"/>
      <c r="Y803" s="82"/>
      <c r="Z803" s="82"/>
      <c r="AA803" s="82"/>
      <c r="AB803" s="61"/>
      <c r="AC803" s="61"/>
      <c r="AD803" s="61"/>
      <c r="AE803" s="94"/>
    </row>
    <row r="804" spans="1:31" ht="15.75" customHeight="1">
      <c r="A804" s="16"/>
      <c r="B804" s="41"/>
      <c r="C804" s="41"/>
      <c r="D804" s="41"/>
      <c r="E804" s="41"/>
      <c r="F804" s="16"/>
      <c r="G804" s="16"/>
      <c r="H804" s="16"/>
      <c r="I804" s="16"/>
      <c r="J804" s="16"/>
      <c r="K804" s="16"/>
      <c r="L804" s="16"/>
      <c r="M804" s="41"/>
      <c r="N804" s="41"/>
      <c r="O804" s="41"/>
      <c r="P804" s="41"/>
      <c r="Q804" s="41"/>
      <c r="R804" s="41"/>
      <c r="S804" s="41"/>
      <c r="T804" s="82"/>
      <c r="U804" s="82"/>
      <c r="V804" s="89"/>
      <c r="W804" s="92"/>
      <c r="X804" s="82"/>
      <c r="Y804" s="82"/>
      <c r="Z804" s="82"/>
      <c r="AA804" s="82"/>
      <c r="AB804" s="61"/>
      <c r="AC804" s="61"/>
      <c r="AD804" s="61"/>
      <c r="AE804" s="94"/>
    </row>
    <row r="805" spans="1:31" ht="15.75" customHeight="1">
      <c r="A805" s="16"/>
      <c r="B805" s="41"/>
      <c r="C805" s="41"/>
      <c r="D805" s="41"/>
      <c r="E805" s="41"/>
      <c r="F805" s="16"/>
      <c r="G805" s="16"/>
      <c r="H805" s="16"/>
      <c r="I805" s="16"/>
      <c r="J805" s="16"/>
      <c r="K805" s="16"/>
      <c r="L805" s="16"/>
      <c r="M805" s="41"/>
      <c r="N805" s="41"/>
      <c r="O805" s="41"/>
      <c r="P805" s="41"/>
      <c r="Q805" s="41"/>
      <c r="R805" s="41"/>
      <c r="S805" s="41"/>
      <c r="T805" s="82"/>
      <c r="U805" s="82"/>
      <c r="V805" s="89"/>
      <c r="W805" s="92"/>
      <c r="X805" s="82"/>
      <c r="Y805" s="82"/>
      <c r="Z805" s="82"/>
      <c r="AA805" s="82"/>
      <c r="AB805" s="61"/>
      <c r="AC805" s="61"/>
      <c r="AD805" s="61"/>
      <c r="AE805" s="94"/>
    </row>
    <row r="806" spans="1:31" ht="15.75" customHeight="1">
      <c r="A806" s="16"/>
      <c r="B806" s="41"/>
      <c r="C806" s="41"/>
      <c r="D806" s="41"/>
      <c r="E806" s="41"/>
      <c r="F806" s="16"/>
      <c r="G806" s="16"/>
      <c r="H806" s="16"/>
      <c r="I806" s="16"/>
      <c r="J806" s="16"/>
      <c r="K806" s="16"/>
      <c r="L806" s="16"/>
      <c r="M806" s="41"/>
      <c r="N806" s="41"/>
      <c r="O806" s="41"/>
      <c r="P806" s="41"/>
      <c r="Q806" s="41"/>
      <c r="R806" s="41"/>
      <c r="S806" s="41"/>
      <c r="T806" s="82"/>
      <c r="U806" s="82"/>
      <c r="V806" s="89"/>
      <c r="W806" s="92"/>
      <c r="X806" s="82"/>
      <c r="Y806" s="82"/>
      <c r="Z806" s="82"/>
      <c r="AA806" s="82"/>
      <c r="AB806" s="61"/>
      <c r="AC806" s="61"/>
      <c r="AD806" s="61"/>
      <c r="AE806" s="94"/>
    </row>
    <row r="807" spans="1:31" ht="15.75" customHeight="1">
      <c r="A807" s="16"/>
      <c r="B807" s="41"/>
      <c r="C807" s="41"/>
      <c r="D807" s="41"/>
      <c r="E807" s="41"/>
      <c r="F807" s="16"/>
      <c r="G807" s="16"/>
      <c r="H807" s="16"/>
      <c r="I807" s="16"/>
      <c r="J807" s="16"/>
      <c r="K807" s="16"/>
      <c r="L807" s="16"/>
      <c r="M807" s="41"/>
      <c r="N807" s="41"/>
      <c r="O807" s="41"/>
      <c r="P807" s="41"/>
      <c r="Q807" s="41"/>
      <c r="R807" s="41"/>
      <c r="S807" s="41"/>
      <c r="T807" s="82"/>
      <c r="U807" s="82"/>
      <c r="V807" s="89"/>
      <c r="W807" s="92"/>
      <c r="X807" s="82"/>
      <c r="Y807" s="82"/>
      <c r="Z807" s="82"/>
      <c r="AA807" s="82"/>
      <c r="AB807" s="61"/>
      <c r="AC807" s="61"/>
      <c r="AD807" s="61"/>
      <c r="AE807" s="94"/>
    </row>
    <row r="808" spans="1:31" ht="15.75" customHeight="1">
      <c r="A808" s="16"/>
      <c r="B808" s="41"/>
      <c r="C808" s="41"/>
      <c r="D808" s="41"/>
      <c r="E808" s="41"/>
      <c r="F808" s="16"/>
      <c r="G808" s="16"/>
      <c r="H808" s="16"/>
      <c r="I808" s="16"/>
      <c r="J808" s="16"/>
      <c r="K808" s="16"/>
      <c r="L808" s="16"/>
      <c r="M808" s="41"/>
      <c r="N808" s="41"/>
      <c r="O808" s="41"/>
      <c r="P808" s="41"/>
      <c r="Q808" s="41"/>
      <c r="R808" s="41"/>
      <c r="S808" s="41"/>
      <c r="T808" s="82"/>
      <c r="U808" s="82"/>
      <c r="V808" s="89"/>
      <c r="W808" s="92"/>
      <c r="X808" s="82"/>
      <c r="Y808" s="82"/>
      <c r="Z808" s="82"/>
      <c r="AA808" s="82"/>
      <c r="AB808" s="61"/>
      <c r="AC808" s="61"/>
      <c r="AD808" s="61"/>
      <c r="AE808" s="94"/>
    </row>
    <row r="809" spans="1:31" ht="15.75" customHeight="1">
      <c r="A809" s="16"/>
      <c r="B809" s="41"/>
      <c r="C809" s="41"/>
      <c r="D809" s="41"/>
      <c r="E809" s="41"/>
      <c r="F809" s="16"/>
      <c r="G809" s="16"/>
      <c r="H809" s="16"/>
      <c r="I809" s="16"/>
      <c r="J809" s="16"/>
      <c r="K809" s="16"/>
      <c r="L809" s="16"/>
      <c r="M809" s="41"/>
      <c r="N809" s="41"/>
      <c r="O809" s="41"/>
      <c r="P809" s="41"/>
      <c r="Q809" s="41"/>
      <c r="R809" s="41"/>
      <c r="S809" s="41"/>
      <c r="T809" s="82"/>
      <c r="U809" s="82"/>
      <c r="V809" s="89"/>
      <c r="W809" s="92"/>
      <c r="X809" s="82"/>
      <c r="Y809" s="82"/>
      <c r="Z809" s="82"/>
      <c r="AA809" s="82"/>
      <c r="AB809" s="61"/>
      <c r="AC809" s="61"/>
      <c r="AD809" s="61"/>
      <c r="AE809" s="94"/>
    </row>
    <row r="810" spans="1:31" ht="15.75" customHeight="1">
      <c r="A810" s="16"/>
      <c r="B810" s="41"/>
      <c r="C810" s="41"/>
      <c r="D810" s="41"/>
      <c r="E810" s="41"/>
      <c r="F810" s="16"/>
      <c r="G810" s="16"/>
      <c r="H810" s="16"/>
      <c r="I810" s="16"/>
      <c r="J810" s="16"/>
      <c r="K810" s="16"/>
      <c r="L810" s="16"/>
      <c r="M810" s="41"/>
      <c r="N810" s="41"/>
      <c r="O810" s="41"/>
      <c r="P810" s="41"/>
      <c r="Q810" s="41"/>
      <c r="R810" s="41"/>
      <c r="S810" s="41"/>
      <c r="T810" s="82"/>
      <c r="U810" s="82"/>
      <c r="V810" s="89"/>
      <c r="W810" s="92"/>
      <c r="X810" s="82"/>
      <c r="Y810" s="82"/>
      <c r="Z810" s="82"/>
      <c r="AA810" s="82"/>
      <c r="AB810" s="61"/>
      <c r="AC810" s="61"/>
      <c r="AD810" s="61"/>
      <c r="AE810" s="94"/>
    </row>
    <row r="811" spans="1:31" ht="15.75" customHeight="1">
      <c r="A811" s="16"/>
      <c r="B811" s="41"/>
      <c r="C811" s="41"/>
      <c r="D811" s="41"/>
      <c r="E811" s="41"/>
      <c r="F811" s="16"/>
      <c r="G811" s="16"/>
      <c r="H811" s="16"/>
      <c r="I811" s="16"/>
      <c r="J811" s="16"/>
      <c r="K811" s="16"/>
      <c r="L811" s="16"/>
      <c r="M811" s="41"/>
      <c r="N811" s="41"/>
      <c r="O811" s="41"/>
      <c r="P811" s="41"/>
      <c r="Q811" s="41"/>
      <c r="R811" s="41"/>
      <c r="S811" s="41"/>
      <c r="T811" s="82"/>
      <c r="U811" s="82"/>
      <c r="V811" s="89"/>
      <c r="W811" s="92"/>
      <c r="X811" s="82"/>
      <c r="Y811" s="82"/>
      <c r="Z811" s="82"/>
      <c r="AA811" s="82"/>
      <c r="AB811" s="61"/>
      <c r="AC811" s="61"/>
      <c r="AD811" s="61"/>
      <c r="AE811" s="94"/>
    </row>
    <row r="812" spans="1:31" ht="15.75" customHeight="1">
      <c r="A812" s="16"/>
      <c r="B812" s="41"/>
      <c r="C812" s="41"/>
      <c r="D812" s="41"/>
      <c r="E812" s="41"/>
      <c r="F812" s="16"/>
      <c r="G812" s="16"/>
      <c r="H812" s="16"/>
      <c r="I812" s="16"/>
      <c r="J812" s="16"/>
      <c r="K812" s="16"/>
      <c r="L812" s="16"/>
      <c r="M812" s="41"/>
      <c r="N812" s="41"/>
      <c r="O812" s="41"/>
      <c r="P812" s="41"/>
      <c r="Q812" s="41"/>
      <c r="R812" s="41"/>
      <c r="S812" s="41"/>
      <c r="T812" s="82"/>
      <c r="U812" s="82"/>
      <c r="V812" s="89"/>
      <c r="W812" s="92"/>
      <c r="X812" s="82"/>
      <c r="Y812" s="82"/>
      <c r="Z812" s="82"/>
      <c r="AA812" s="82"/>
      <c r="AB812" s="61"/>
      <c r="AC812" s="61"/>
      <c r="AD812" s="61"/>
      <c r="AE812" s="94"/>
    </row>
    <row r="813" spans="1:31" ht="15.75" customHeight="1">
      <c r="A813" s="16"/>
      <c r="B813" s="41"/>
      <c r="C813" s="41"/>
      <c r="D813" s="41"/>
      <c r="E813" s="41"/>
      <c r="F813" s="16"/>
      <c r="G813" s="16"/>
      <c r="H813" s="16"/>
      <c r="I813" s="16"/>
      <c r="J813" s="16"/>
      <c r="K813" s="16"/>
      <c r="L813" s="16"/>
      <c r="M813" s="41"/>
      <c r="N813" s="41"/>
      <c r="O813" s="41"/>
      <c r="P813" s="41"/>
      <c r="Q813" s="41"/>
      <c r="R813" s="41"/>
      <c r="S813" s="41"/>
      <c r="T813" s="82"/>
      <c r="U813" s="82"/>
      <c r="V813" s="89"/>
      <c r="W813" s="92"/>
      <c r="X813" s="82"/>
      <c r="Y813" s="82"/>
      <c r="Z813" s="82"/>
      <c r="AA813" s="82"/>
      <c r="AB813" s="61"/>
      <c r="AC813" s="61"/>
      <c r="AD813" s="61"/>
      <c r="AE813" s="94"/>
    </row>
    <row r="814" spans="1:31" ht="15.75" customHeight="1">
      <c r="A814" s="16"/>
      <c r="B814" s="41"/>
      <c r="C814" s="41"/>
      <c r="D814" s="41"/>
      <c r="E814" s="41"/>
      <c r="F814" s="16"/>
      <c r="G814" s="16"/>
      <c r="H814" s="16"/>
      <c r="I814" s="16"/>
      <c r="J814" s="16"/>
      <c r="K814" s="16"/>
      <c r="L814" s="16"/>
      <c r="M814" s="41"/>
      <c r="N814" s="41"/>
      <c r="O814" s="41"/>
      <c r="P814" s="41"/>
      <c r="Q814" s="41"/>
      <c r="R814" s="41"/>
      <c r="S814" s="41"/>
      <c r="T814" s="82"/>
      <c r="U814" s="82"/>
      <c r="V814" s="89"/>
      <c r="W814" s="92"/>
      <c r="X814" s="82"/>
      <c r="Y814" s="82"/>
      <c r="Z814" s="82"/>
      <c r="AA814" s="82"/>
      <c r="AB814" s="67"/>
      <c r="AC814" s="67"/>
      <c r="AD814" s="67"/>
      <c r="AE814" s="94"/>
    </row>
    <row r="815" spans="1:31" ht="15.75" customHeight="1">
      <c r="A815" s="16"/>
      <c r="B815" s="41"/>
      <c r="C815" s="41"/>
      <c r="D815" s="41"/>
      <c r="E815" s="41"/>
      <c r="F815" s="16"/>
      <c r="G815" s="16"/>
      <c r="H815" s="16"/>
      <c r="I815" s="16"/>
      <c r="J815" s="16"/>
      <c r="K815" s="16"/>
      <c r="L815" s="16"/>
      <c r="M815" s="41"/>
      <c r="N815" s="41"/>
      <c r="O815" s="41"/>
      <c r="P815" s="41"/>
      <c r="Q815" s="41"/>
      <c r="R815" s="41"/>
      <c r="S815" s="41"/>
      <c r="T815" s="82"/>
      <c r="U815" s="82"/>
      <c r="V815" s="89"/>
      <c r="W815" s="92"/>
      <c r="X815" s="82"/>
      <c r="Y815" s="82"/>
      <c r="Z815" s="82"/>
      <c r="AA815" s="82"/>
      <c r="AB815" s="93" t="str">
        <f>Acciones_aportes!C1937</f>
        <v xml:space="preserve">Vida universitaria y formación humanista </v>
      </c>
      <c r="AC815" s="88" t="str">
        <f>Acciones_aportes!B1938</f>
        <v>Vida Universitaria</v>
      </c>
      <c r="AD815" s="25" t="str">
        <f ca="1">IFERROR(__xludf.DUMMYFUNCTION("FILTER(X$2:X$509,W$2:W$509=AB815,V$2:V$509=AC815)"),"2.5.3. Implementar de manera gradual el Modelo de Vida Estudiantil que permita la atención integral de las personas estudiantes ")</f>
        <v xml:space="preserve">2.5.3. Implementar de manera gradual el Modelo de Vida Estudiantil que permita la atención integral de las personas estudiantes </v>
      </c>
      <c r="AE815" s="94"/>
    </row>
    <row r="816" spans="1:31" ht="15.75" customHeight="1">
      <c r="A816" s="16"/>
      <c r="B816" s="41"/>
      <c r="C816" s="41"/>
      <c r="D816" s="41"/>
      <c r="E816" s="41"/>
      <c r="F816" s="16"/>
      <c r="G816" s="16"/>
      <c r="H816" s="16"/>
      <c r="I816" s="16"/>
      <c r="J816" s="16"/>
      <c r="K816" s="16"/>
      <c r="L816" s="16"/>
      <c r="M816" s="41"/>
      <c r="N816" s="41"/>
      <c r="O816" s="41"/>
      <c r="P816" s="41"/>
      <c r="Q816" s="41"/>
      <c r="R816" s="41"/>
      <c r="S816" s="41"/>
      <c r="T816" s="82"/>
      <c r="U816" s="82"/>
      <c r="V816" s="89"/>
      <c r="W816" s="92"/>
      <c r="X816" s="82"/>
      <c r="Y816" s="82"/>
      <c r="Z816" s="82"/>
      <c r="AA816" s="82"/>
      <c r="AB816" s="61"/>
      <c r="AC816" s="61"/>
      <c r="AD816" s="61" t="str">
        <f ca="1">IFERROR(__xludf.DUMMYFUNCTION("""COMPUTED_VALUE"""),"2.5.4. Optimizar los servicios para la atención de la población estudiantil mediante el trabajo colaborativo e interdisciplinario")</f>
        <v>2.5.4. Optimizar los servicios para la atención de la población estudiantil mediante el trabajo colaborativo e interdisciplinario</v>
      </c>
      <c r="AE816" s="94"/>
    </row>
    <row r="817" spans="1:31" ht="15.75" customHeight="1">
      <c r="A817" s="16"/>
      <c r="B817" s="41"/>
      <c r="C817" s="41"/>
      <c r="D817" s="41"/>
      <c r="E817" s="41"/>
      <c r="F817" s="16"/>
      <c r="G817" s="16"/>
      <c r="H817" s="16"/>
      <c r="I817" s="16"/>
      <c r="J817" s="16"/>
      <c r="K817" s="16"/>
      <c r="L817" s="16"/>
      <c r="M817" s="41"/>
      <c r="N817" s="41"/>
      <c r="O817" s="41"/>
      <c r="P817" s="41"/>
      <c r="Q817" s="41"/>
      <c r="R817" s="41"/>
      <c r="S817" s="41"/>
      <c r="T817" s="82"/>
      <c r="U817" s="82"/>
      <c r="V817" s="89"/>
      <c r="W817" s="92"/>
      <c r="X817" s="82"/>
      <c r="Y817" s="82"/>
      <c r="Z817" s="82"/>
      <c r="AA817" s="82"/>
      <c r="AB817" s="26" t="str">
        <f ca="1">IFERROR(__xludf.DUMMYFUNCTION("UNIQUE(FILTER(V$2:V$509,W$2:W$509=AB815))"),"Académico")</f>
        <v>Académico</v>
      </c>
      <c r="AC817" s="61"/>
      <c r="AD817" s="61" t="str">
        <f ca="1">IFERROR(__xludf.DUMMYFUNCTION("""COMPUTED_VALUE"""),"2.5.5. Asegurar la sostenibilidad del fondo de becas estudiantil acorde con el modelo de admisión institucional que permita una cobertura equitativa")</f>
        <v>2.5.5. Asegurar la sostenibilidad del fondo de becas estudiantil acorde con el modelo de admisión institucional que permita una cobertura equitativa</v>
      </c>
      <c r="AE817" s="94"/>
    </row>
    <row r="818" spans="1:31" ht="15.75" customHeight="1">
      <c r="A818" s="16"/>
      <c r="B818" s="41"/>
      <c r="C818" s="41"/>
      <c r="D818" s="41"/>
      <c r="E818" s="41"/>
      <c r="F818" s="16"/>
      <c r="G818" s="16"/>
      <c r="H818" s="16"/>
      <c r="I818" s="16"/>
      <c r="J818" s="16"/>
      <c r="K818" s="16"/>
      <c r="L818" s="16"/>
      <c r="M818" s="41"/>
      <c r="N818" s="41"/>
      <c r="O818" s="41"/>
      <c r="P818" s="41"/>
      <c r="Q818" s="41"/>
      <c r="R818" s="41"/>
      <c r="S818" s="41"/>
      <c r="T818" s="82"/>
      <c r="U818" s="82"/>
      <c r="V818" s="89"/>
      <c r="W818" s="92"/>
      <c r="X818" s="82"/>
      <c r="Y818" s="82"/>
      <c r="Z818" s="82"/>
      <c r="AA818" s="82"/>
      <c r="AB818" s="61" t="str">
        <f ca="1">IFERROR(__xludf.DUMMYFUNCTION("""COMPUTED_VALUE"""),"Vida Universitaria")</f>
        <v>Vida Universitaria</v>
      </c>
      <c r="AC818" s="61"/>
      <c r="AD818" s="61" t="str">
        <f ca="1">IFERROR(__xludf.DUMMYFUNCTION("""COMPUTED_VALUE"""),"2.5.6. Impulsar acciones para la mejora de espacios vitales inclusivos y saludables para la comunidad universitaria en coordinación con instancias institucionales")</f>
        <v>2.5.6. Impulsar acciones para la mejora de espacios vitales inclusivos y saludables para la comunidad universitaria en coordinación con instancias institucionales</v>
      </c>
      <c r="AE818" s="94"/>
    </row>
    <row r="819" spans="1:31" ht="15.75" customHeight="1">
      <c r="A819" s="16"/>
      <c r="B819" s="41"/>
      <c r="C819" s="41"/>
      <c r="D819" s="41"/>
      <c r="E819" s="41"/>
      <c r="F819" s="16"/>
      <c r="G819" s="16"/>
      <c r="H819" s="16"/>
      <c r="I819" s="16"/>
      <c r="J819" s="16"/>
      <c r="K819" s="16"/>
      <c r="L819" s="16"/>
      <c r="M819" s="41"/>
      <c r="N819" s="41"/>
      <c r="O819" s="41"/>
      <c r="P819" s="41"/>
      <c r="Q819" s="41"/>
      <c r="R819" s="41"/>
      <c r="S819" s="41"/>
      <c r="T819" s="82"/>
      <c r="U819" s="82"/>
      <c r="V819" s="89"/>
      <c r="W819" s="92"/>
      <c r="X819" s="82"/>
      <c r="Y819" s="82"/>
      <c r="Z819" s="82"/>
      <c r="AA819" s="82"/>
      <c r="AB819" s="61"/>
      <c r="AC819" s="61"/>
      <c r="AD819" s="61" t="str">
        <f ca="1">IFERROR(__xludf.DUMMYFUNCTION("""COMPUTED_VALUE"""),"2.5.7. Promover espacios de participación estudiantil para la discusión del quehacer universitario y la realidad social ")</f>
        <v xml:space="preserve">2.5.7. Promover espacios de participación estudiantil para la discusión del quehacer universitario y la realidad social </v>
      </c>
      <c r="AE819" s="94"/>
    </row>
    <row r="820" spans="1:31" ht="15.75" customHeight="1">
      <c r="A820" s="16"/>
      <c r="B820" s="41"/>
      <c r="C820" s="41"/>
      <c r="D820" s="41"/>
      <c r="E820" s="41"/>
      <c r="F820" s="16"/>
      <c r="G820" s="16"/>
      <c r="H820" s="16"/>
      <c r="I820" s="16"/>
      <c r="J820" s="16"/>
      <c r="K820" s="16"/>
      <c r="L820" s="16"/>
      <c r="M820" s="41"/>
      <c r="N820" s="41"/>
      <c r="O820" s="41"/>
      <c r="P820" s="41"/>
      <c r="Q820" s="41"/>
      <c r="R820" s="41"/>
      <c r="S820" s="41"/>
      <c r="T820" s="82"/>
      <c r="U820" s="82"/>
      <c r="V820" s="89"/>
      <c r="W820" s="92"/>
      <c r="X820" s="82"/>
      <c r="Y820" s="82"/>
      <c r="Z820" s="82"/>
      <c r="AA820" s="82"/>
      <c r="AB820" s="61"/>
      <c r="AC820" s="61"/>
      <c r="AD820" s="61"/>
      <c r="AE820" s="94"/>
    </row>
    <row r="821" spans="1:31" ht="15.75" customHeight="1">
      <c r="A821" s="16"/>
      <c r="B821" s="41"/>
      <c r="C821" s="41"/>
      <c r="D821" s="41"/>
      <c r="E821" s="41"/>
      <c r="F821" s="16"/>
      <c r="G821" s="16"/>
      <c r="H821" s="16"/>
      <c r="I821" s="16"/>
      <c r="J821" s="16"/>
      <c r="K821" s="16"/>
      <c r="L821" s="16"/>
      <c r="M821" s="41"/>
      <c r="N821" s="41"/>
      <c r="O821" s="41"/>
      <c r="P821" s="41"/>
      <c r="Q821" s="41"/>
      <c r="R821" s="41"/>
      <c r="S821" s="41"/>
      <c r="T821" s="82"/>
      <c r="U821" s="82"/>
      <c r="V821" s="89"/>
      <c r="W821" s="92"/>
      <c r="X821" s="82"/>
      <c r="Y821" s="82"/>
      <c r="Z821" s="82"/>
      <c r="AA821" s="82"/>
      <c r="AB821" s="61"/>
      <c r="AC821" s="61"/>
      <c r="AD821" s="61"/>
      <c r="AE821" s="94"/>
    </row>
    <row r="822" spans="1:31" ht="15.75" customHeight="1">
      <c r="A822" s="16"/>
      <c r="B822" s="41"/>
      <c r="C822" s="41"/>
      <c r="D822" s="41"/>
      <c r="E822" s="41"/>
      <c r="F822" s="16"/>
      <c r="G822" s="16"/>
      <c r="H822" s="16"/>
      <c r="I822" s="16"/>
      <c r="J822" s="16"/>
      <c r="K822" s="16"/>
      <c r="L822" s="16"/>
      <c r="M822" s="41"/>
      <c r="N822" s="41"/>
      <c r="O822" s="41"/>
      <c r="P822" s="41"/>
      <c r="Q822" s="41"/>
      <c r="R822" s="41"/>
      <c r="S822" s="41"/>
      <c r="T822" s="82"/>
      <c r="U822" s="82"/>
      <c r="V822" s="89"/>
      <c r="W822" s="92"/>
      <c r="X822" s="82"/>
      <c r="Y822" s="82"/>
      <c r="Z822" s="82"/>
      <c r="AA822" s="82"/>
      <c r="AB822" s="61"/>
      <c r="AC822" s="61"/>
      <c r="AD822" s="61"/>
      <c r="AE822" s="94"/>
    </row>
    <row r="823" spans="1:31" ht="15.75" customHeight="1">
      <c r="A823" s="16"/>
      <c r="B823" s="41"/>
      <c r="C823" s="41"/>
      <c r="D823" s="41"/>
      <c r="E823" s="41"/>
      <c r="F823" s="16"/>
      <c r="G823" s="16"/>
      <c r="H823" s="16"/>
      <c r="I823" s="16"/>
      <c r="J823" s="16"/>
      <c r="K823" s="16"/>
      <c r="L823" s="16"/>
      <c r="M823" s="41"/>
      <c r="N823" s="41"/>
      <c r="O823" s="41"/>
      <c r="P823" s="41"/>
      <c r="Q823" s="41"/>
      <c r="R823" s="41"/>
      <c r="S823" s="41"/>
      <c r="T823" s="82"/>
      <c r="U823" s="82"/>
      <c r="V823" s="89"/>
      <c r="W823" s="92"/>
      <c r="X823" s="82"/>
      <c r="Y823" s="82"/>
      <c r="Z823" s="82"/>
      <c r="AA823" s="82"/>
      <c r="AB823" s="61"/>
      <c r="AC823" s="61"/>
      <c r="AD823" s="61"/>
      <c r="AE823" s="94"/>
    </row>
    <row r="824" spans="1:31" ht="15.75" customHeight="1">
      <c r="A824" s="16"/>
      <c r="B824" s="41"/>
      <c r="C824" s="41"/>
      <c r="D824" s="41"/>
      <c r="E824" s="41"/>
      <c r="F824" s="16"/>
      <c r="G824" s="16"/>
      <c r="H824" s="16"/>
      <c r="I824" s="16"/>
      <c r="J824" s="16"/>
      <c r="K824" s="16"/>
      <c r="L824" s="16"/>
      <c r="M824" s="41"/>
      <c r="N824" s="41"/>
      <c r="O824" s="41"/>
      <c r="P824" s="41"/>
      <c r="Q824" s="41"/>
      <c r="R824" s="41"/>
      <c r="S824" s="41"/>
      <c r="T824" s="82"/>
      <c r="U824" s="82"/>
      <c r="V824" s="89"/>
      <c r="W824" s="92"/>
      <c r="X824" s="82"/>
      <c r="Y824" s="82"/>
      <c r="Z824" s="82"/>
      <c r="AA824" s="82"/>
      <c r="AB824" s="61"/>
      <c r="AC824" s="61"/>
      <c r="AD824" s="61"/>
      <c r="AE824" s="94"/>
    </row>
    <row r="825" spans="1:31" ht="15.75" customHeight="1">
      <c r="A825" s="16"/>
      <c r="B825" s="41"/>
      <c r="C825" s="41"/>
      <c r="D825" s="41"/>
      <c r="E825" s="41"/>
      <c r="F825" s="16"/>
      <c r="G825" s="16"/>
      <c r="H825" s="16"/>
      <c r="I825" s="16"/>
      <c r="J825" s="16"/>
      <c r="K825" s="16"/>
      <c r="L825" s="16"/>
      <c r="M825" s="41"/>
      <c r="N825" s="41"/>
      <c r="O825" s="41"/>
      <c r="P825" s="41"/>
      <c r="Q825" s="41"/>
      <c r="R825" s="41"/>
      <c r="S825" s="41"/>
      <c r="T825" s="82"/>
      <c r="U825" s="82"/>
      <c r="V825" s="89"/>
      <c r="W825" s="92"/>
      <c r="X825" s="82"/>
      <c r="Y825" s="82"/>
      <c r="Z825" s="82"/>
      <c r="AA825" s="82"/>
      <c r="AB825" s="61"/>
      <c r="AC825" s="61"/>
      <c r="AD825" s="61"/>
      <c r="AE825" s="94"/>
    </row>
    <row r="826" spans="1:31" ht="15.75" customHeight="1">
      <c r="A826" s="16"/>
      <c r="B826" s="41"/>
      <c r="C826" s="41"/>
      <c r="D826" s="41"/>
      <c r="E826" s="41"/>
      <c r="F826" s="16"/>
      <c r="G826" s="16"/>
      <c r="H826" s="16"/>
      <c r="I826" s="16"/>
      <c r="J826" s="16"/>
      <c r="K826" s="16"/>
      <c r="L826" s="16"/>
      <c r="M826" s="41"/>
      <c r="N826" s="41"/>
      <c r="O826" s="41"/>
      <c r="P826" s="41"/>
      <c r="Q826" s="41"/>
      <c r="R826" s="41"/>
      <c r="S826" s="41"/>
      <c r="T826" s="82"/>
      <c r="U826" s="82"/>
      <c r="V826" s="89"/>
      <c r="W826" s="92"/>
      <c r="X826" s="82"/>
      <c r="Y826" s="82"/>
      <c r="Z826" s="82"/>
      <c r="AA826" s="82"/>
      <c r="AB826" s="61"/>
      <c r="AC826" s="61"/>
      <c r="AD826" s="61"/>
      <c r="AE826" s="94"/>
    </row>
    <row r="827" spans="1:31" ht="15.75" customHeight="1">
      <c r="A827" s="16"/>
      <c r="B827" s="41"/>
      <c r="C827" s="41"/>
      <c r="D827" s="41"/>
      <c r="E827" s="41"/>
      <c r="F827" s="16"/>
      <c r="G827" s="16"/>
      <c r="H827" s="16"/>
      <c r="I827" s="16"/>
      <c r="J827" s="16"/>
      <c r="K827" s="16"/>
      <c r="L827" s="16"/>
      <c r="M827" s="41"/>
      <c r="N827" s="41"/>
      <c r="O827" s="41"/>
      <c r="P827" s="41"/>
      <c r="Q827" s="41"/>
      <c r="R827" s="41"/>
      <c r="S827" s="41"/>
      <c r="T827" s="82"/>
      <c r="U827" s="82"/>
      <c r="V827" s="89"/>
      <c r="W827" s="92"/>
      <c r="X827" s="82"/>
      <c r="Y827" s="82"/>
      <c r="Z827" s="82"/>
      <c r="AA827" s="82"/>
      <c r="AB827" s="61"/>
      <c r="AC827" s="61"/>
      <c r="AD827" s="61"/>
      <c r="AE827" s="94"/>
    </row>
    <row r="828" spans="1:31" ht="15.75" customHeight="1">
      <c r="A828" s="16"/>
      <c r="B828" s="41"/>
      <c r="C828" s="41"/>
      <c r="D828" s="41"/>
      <c r="E828" s="41"/>
      <c r="F828" s="16"/>
      <c r="G828" s="16"/>
      <c r="H828" s="16"/>
      <c r="I828" s="16"/>
      <c r="J828" s="16"/>
      <c r="K828" s="16"/>
      <c r="L828" s="16"/>
      <c r="M828" s="41"/>
      <c r="N828" s="41"/>
      <c r="O828" s="41"/>
      <c r="P828" s="41"/>
      <c r="Q828" s="41"/>
      <c r="R828" s="41"/>
      <c r="S828" s="41"/>
      <c r="T828" s="82"/>
      <c r="U828" s="82"/>
      <c r="V828" s="89"/>
      <c r="W828" s="92"/>
      <c r="X828" s="82"/>
      <c r="Y828" s="82"/>
      <c r="Z828" s="82"/>
      <c r="AA828" s="82"/>
      <c r="AB828" s="61"/>
      <c r="AC828" s="61"/>
      <c r="AD828" s="61"/>
      <c r="AE828" s="94"/>
    </row>
    <row r="829" spans="1:31" ht="15.75" customHeight="1">
      <c r="A829" s="16"/>
      <c r="B829" s="41"/>
      <c r="C829" s="41"/>
      <c r="D829" s="41"/>
      <c r="E829" s="41"/>
      <c r="F829" s="16"/>
      <c r="G829" s="16"/>
      <c r="H829" s="16"/>
      <c r="I829" s="16"/>
      <c r="J829" s="16"/>
      <c r="K829" s="16"/>
      <c r="L829" s="16"/>
      <c r="M829" s="41"/>
      <c r="N829" s="41"/>
      <c r="O829" s="41"/>
      <c r="P829" s="41"/>
      <c r="Q829" s="41"/>
      <c r="R829" s="41"/>
      <c r="S829" s="41"/>
      <c r="T829" s="82"/>
      <c r="U829" s="82"/>
      <c r="V829" s="89"/>
      <c r="W829" s="92"/>
      <c r="X829" s="82"/>
      <c r="Y829" s="82"/>
      <c r="Z829" s="82"/>
      <c r="AA829" s="82"/>
      <c r="AB829" s="61"/>
      <c r="AC829" s="61"/>
      <c r="AD829" s="61"/>
      <c r="AE829" s="94"/>
    </row>
    <row r="830" spans="1:31" ht="15.75" customHeight="1">
      <c r="A830" s="16"/>
      <c r="B830" s="41"/>
      <c r="C830" s="41"/>
      <c r="D830" s="41"/>
      <c r="E830" s="41"/>
      <c r="F830" s="16"/>
      <c r="G830" s="16"/>
      <c r="H830" s="16"/>
      <c r="I830" s="16"/>
      <c r="J830" s="16"/>
      <c r="K830" s="16"/>
      <c r="L830" s="16"/>
      <c r="M830" s="41"/>
      <c r="N830" s="41"/>
      <c r="O830" s="41"/>
      <c r="P830" s="41"/>
      <c r="Q830" s="41"/>
      <c r="R830" s="41"/>
      <c r="S830" s="41"/>
      <c r="T830" s="82"/>
      <c r="U830" s="82"/>
      <c r="V830" s="89"/>
      <c r="W830" s="92"/>
      <c r="X830" s="82"/>
      <c r="Y830" s="82"/>
      <c r="Z830" s="82"/>
      <c r="AA830" s="82"/>
      <c r="AB830" s="61"/>
      <c r="AC830" s="61"/>
      <c r="AD830" s="61"/>
      <c r="AE830" s="94"/>
    </row>
    <row r="831" spans="1:31" ht="15.75" customHeight="1">
      <c r="A831" s="16"/>
      <c r="B831" s="41"/>
      <c r="C831" s="41"/>
      <c r="D831" s="41"/>
      <c r="E831" s="41"/>
      <c r="F831" s="16"/>
      <c r="G831" s="16"/>
      <c r="H831" s="16"/>
      <c r="I831" s="16"/>
      <c r="J831" s="16"/>
      <c r="K831" s="16"/>
      <c r="L831" s="16"/>
      <c r="M831" s="41"/>
      <c r="N831" s="41"/>
      <c r="O831" s="41"/>
      <c r="P831" s="41"/>
      <c r="Q831" s="41"/>
      <c r="R831" s="41"/>
      <c r="S831" s="41"/>
      <c r="T831" s="82"/>
      <c r="U831" s="82"/>
      <c r="V831" s="89"/>
      <c r="W831" s="92"/>
      <c r="X831" s="82"/>
      <c r="Y831" s="82"/>
      <c r="Z831" s="82"/>
      <c r="AA831" s="82"/>
      <c r="AB831" s="61"/>
      <c r="AC831" s="61"/>
      <c r="AD831" s="61"/>
      <c r="AE831" s="94"/>
    </row>
    <row r="832" spans="1:31" ht="15.75" customHeight="1">
      <c r="A832" s="16"/>
      <c r="B832" s="41"/>
      <c r="C832" s="41"/>
      <c r="D832" s="41"/>
      <c r="E832" s="41"/>
      <c r="F832" s="16"/>
      <c r="G832" s="16"/>
      <c r="H832" s="16"/>
      <c r="I832" s="16"/>
      <c r="J832" s="16"/>
      <c r="K832" s="16"/>
      <c r="L832" s="16"/>
      <c r="M832" s="41"/>
      <c r="N832" s="41"/>
      <c r="O832" s="41"/>
      <c r="P832" s="41"/>
      <c r="Q832" s="41"/>
      <c r="R832" s="41"/>
      <c r="S832" s="41"/>
      <c r="T832" s="82"/>
      <c r="U832" s="82"/>
      <c r="V832" s="89"/>
      <c r="W832" s="92"/>
      <c r="X832" s="82"/>
      <c r="Y832" s="82"/>
      <c r="Z832" s="82"/>
      <c r="AA832" s="82"/>
      <c r="AB832" s="67"/>
      <c r="AC832" s="67"/>
      <c r="AD832" s="67"/>
      <c r="AE832" s="94"/>
    </row>
    <row r="833" spans="1:31" ht="15.75" customHeight="1">
      <c r="A833" s="16"/>
      <c r="B833" s="41"/>
      <c r="C833" s="41"/>
      <c r="D833" s="41"/>
      <c r="E833" s="41"/>
      <c r="F833" s="16"/>
      <c r="G833" s="16"/>
      <c r="H833" s="16"/>
      <c r="I833" s="16"/>
      <c r="J833" s="16"/>
      <c r="K833" s="16"/>
      <c r="L833" s="16"/>
      <c r="M833" s="41"/>
      <c r="N833" s="41"/>
      <c r="O833" s="41"/>
      <c r="P833" s="41"/>
      <c r="Q833" s="41"/>
      <c r="R833" s="41"/>
      <c r="S833" s="41"/>
      <c r="T833" s="82"/>
      <c r="U833" s="82"/>
      <c r="V833" s="89"/>
      <c r="W833" s="92"/>
      <c r="X833" s="82"/>
      <c r="Y833" s="82"/>
      <c r="Z833" s="82"/>
      <c r="AA833" s="82"/>
      <c r="AB833" s="93" t="str">
        <f>Acciones_aportes!C1980</f>
        <v xml:space="preserve">Vida universitaria y formación humanista </v>
      </c>
      <c r="AC833" s="88" t="str">
        <f>Acciones_aportes!B1981</f>
        <v>Vida Universitaria</v>
      </c>
      <c r="AD833" s="25" t="str">
        <f ca="1">IFERROR(__xludf.DUMMYFUNCTION("FILTER(X$2:X$509,W$2:W$509=AB833,V$2:V$509=AC833)"),"2.5.3. Implementar de manera gradual el Modelo de Vida Estudiantil que permita la atención integral de las personas estudiantes ")</f>
        <v xml:space="preserve">2.5.3. Implementar de manera gradual el Modelo de Vida Estudiantil que permita la atención integral de las personas estudiantes </v>
      </c>
      <c r="AE833" s="94"/>
    </row>
    <row r="834" spans="1:31" ht="15.75" customHeight="1">
      <c r="A834" s="16"/>
      <c r="B834" s="41"/>
      <c r="C834" s="41"/>
      <c r="D834" s="41"/>
      <c r="E834" s="41"/>
      <c r="F834" s="16"/>
      <c r="G834" s="16"/>
      <c r="H834" s="16"/>
      <c r="I834" s="16"/>
      <c r="J834" s="16"/>
      <c r="K834" s="16"/>
      <c r="L834" s="16"/>
      <c r="M834" s="41"/>
      <c r="N834" s="41"/>
      <c r="O834" s="41"/>
      <c r="P834" s="41"/>
      <c r="Q834" s="41"/>
      <c r="R834" s="41"/>
      <c r="S834" s="41"/>
      <c r="T834" s="82"/>
      <c r="U834" s="82"/>
      <c r="V834" s="89"/>
      <c r="W834" s="92"/>
      <c r="X834" s="82"/>
      <c r="Y834" s="82"/>
      <c r="Z834" s="82"/>
      <c r="AA834" s="82"/>
      <c r="AB834" s="61"/>
      <c r="AC834" s="61"/>
      <c r="AD834" s="61" t="str">
        <f ca="1">IFERROR(__xludf.DUMMYFUNCTION("""COMPUTED_VALUE"""),"2.5.4. Optimizar los servicios para la atención de la población estudiantil mediante el trabajo colaborativo e interdisciplinario")</f>
        <v>2.5.4. Optimizar los servicios para la atención de la población estudiantil mediante el trabajo colaborativo e interdisciplinario</v>
      </c>
      <c r="AE834" s="94"/>
    </row>
    <row r="835" spans="1:31" ht="15.75" customHeight="1">
      <c r="A835" s="16"/>
      <c r="B835" s="41"/>
      <c r="C835" s="41"/>
      <c r="D835" s="41"/>
      <c r="E835" s="41"/>
      <c r="F835" s="16"/>
      <c r="G835" s="16"/>
      <c r="H835" s="16"/>
      <c r="I835" s="16"/>
      <c r="J835" s="16"/>
      <c r="K835" s="16"/>
      <c r="L835" s="16"/>
      <c r="M835" s="41"/>
      <c r="N835" s="41"/>
      <c r="O835" s="41"/>
      <c r="P835" s="41"/>
      <c r="Q835" s="41"/>
      <c r="R835" s="41"/>
      <c r="S835" s="41"/>
      <c r="T835" s="82"/>
      <c r="U835" s="82"/>
      <c r="V835" s="89"/>
      <c r="W835" s="92"/>
      <c r="X835" s="82"/>
      <c r="Y835" s="82"/>
      <c r="Z835" s="82"/>
      <c r="AA835" s="82"/>
      <c r="AB835" s="26" t="str">
        <f ca="1">IFERROR(__xludf.DUMMYFUNCTION("UNIQUE(FILTER(V$2:V$509,W$2:W$509=AB833))"),"Académico")</f>
        <v>Académico</v>
      </c>
      <c r="AC835" s="61"/>
      <c r="AD835" s="61" t="str">
        <f ca="1">IFERROR(__xludf.DUMMYFUNCTION("""COMPUTED_VALUE"""),"2.5.5. Asegurar la sostenibilidad del fondo de becas estudiantil acorde con el modelo de admisión institucional que permita una cobertura equitativa")</f>
        <v>2.5.5. Asegurar la sostenibilidad del fondo de becas estudiantil acorde con el modelo de admisión institucional que permita una cobertura equitativa</v>
      </c>
      <c r="AE835" s="94"/>
    </row>
    <row r="836" spans="1:31" ht="15.75" customHeight="1">
      <c r="A836" s="16"/>
      <c r="B836" s="41"/>
      <c r="C836" s="41"/>
      <c r="D836" s="41"/>
      <c r="E836" s="41"/>
      <c r="F836" s="16"/>
      <c r="G836" s="16"/>
      <c r="H836" s="16"/>
      <c r="I836" s="16"/>
      <c r="J836" s="16"/>
      <c r="K836" s="16"/>
      <c r="L836" s="16"/>
      <c r="M836" s="41"/>
      <c r="N836" s="41"/>
      <c r="O836" s="41"/>
      <c r="P836" s="41"/>
      <c r="Q836" s="41"/>
      <c r="R836" s="41"/>
      <c r="S836" s="41"/>
      <c r="T836" s="82"/>
      <c r="U836" s="82"/>
      <c r="V836" s="89"/>
      <c r="W836" s="92"/>
      <c r="X836" s="82"/>
      <c r="Y836" s="82"/>
      <c r="Z836" s="82"/>
      <c r="AA836" s="82"/>
      <c r="AB836" s="61" t="str">
        <f ca="1">IFERROR(__xludf.DUMMYFUNCTION("""COMPUTED_VALUE"""),"Vida Universitaria")</f>
        <v>Vida Universitaria</v>
      </c>
      <c r="AC836" s="61"/>
      <c r="AD836" s="61" t="str">
        <f ca="1">IFERROR(__xludf.DUMMYFUNCTION("""COMPUTED_VALUE"""),"2.5.6. Impulsar acciones para la mejora de espacios vitales inclusivos y saludables para la comunidad universitaria en coordinación con instancias institucionales")</f>
        <v>2.5.6. Impulsar acciones para la mejora de espacios vitales inclusivos y saludables para la comunidad universitaria en coordinación con instancias institucionales</v>
      </c>
      <c r="AE836" s="94"/>
    </row>
    <row r="837" spans="1:31" ht="15.75" customHeight="1">
      <c r="A837" s="16"/>
      <c r="B837" s="41"/>
      <c r="C837" s="41"/>
      <c r="D837" s="41"/>
      <c r="E837" s="41"/>
      <c r="F837" s="16"/>
      <c r="G837" s="16"/>
      <c r="H837" s="16"/>
      <c r="I837" s="16"/>
      <c r="J837" s="16"/>
      <c r="K837" s="16"/>
      <c r="L837" s="16"/>
      <c r="M837" s="41"/>
      <c r="N837" s="41"/>
      <c r="O837" s="41"/>
      <c r="P837" s="41"/>
      <c r="Q837" s="41"/>
      <c r="R837" s="41"/>
      <c r="S837" s="41"/>
      <c r="T837" s="82"/>
      <c r="U837" s="82"/>
      <c r="V837" s="89"/>
      <c r="W837" s="92"/>
      <c r="X837" s="82"/>
      <c r="Y837" s="82"/>
      <c r="Z837" s="82"/>
      <c r="AA837" s="82"/>
      <c r="AB837" s="61"/>
      <c r="AC837" s="61"/>
      <c r="AD837" s="61" t="str">
        <f ca="1">IFERROR(__xludf.DUMMYFUNCTION("""COMPUTED_VALUE"""),"2.5.7. Promover espacios de participación estudiantil para la discusión del quehacer universitario y la realidad social ")</f>
        <v xml:space="preserve">2.5.7. Promover espacios de participación estudiantil para la discusión del quehacer universitario y la realidad social </v>
      </c>
      <c r="AE837" s="94"/>
    </row>
    <row r="838" spans="1:31" ht="15.75" customHeight="1">
      <c r="A838" s="16"/>
      <c r="B838" s="41"/>
      <c r="C838" s="41"/>
      <c r="D838" s="41"/>
      <c r="E838" s="41"/>
      <c r="F838" s="16"/>
      <c r="G838" s="16"/>
      <c r="H838" s="16"/>
      <c r="I838" s="16"/>
      <c r="J838" s="16"/>
      <c r="K838" s="16"/>
      <c r="L838" s="16"/>
      <c r="M838" s="41"/>
      <c r="N838" s="41"/>
      <c r="O838" s="41"/>
      <c r="P838" s="41"/>
      <c r="Q838" s="41"/>
      <c r="R838" s="41"/>
      <c r="S838" s="41"/>
      <c r="T838" s="82"/>
      <c r="U838" s="82"/>
      <c r="V838" s="89"/>
      <c r="W838" s="92"/>
      <c r="X838" s="82"/>
      <c r="Y838" s="82"/>
      <c r="Z838" s="82"/>
      <c r="AA838" s="82"/>
      <c r="AB838" s="61"/>
      <c r="AC838" s="61"/>
      <c r="AD838" s="61"/>
      <c r="AE838" s="94"/>
    </row>
    <row r="839" spans="1:31" ht="15.75" customHeight="1">
      <c r="A839" s="16"/>
      <c r="B839" s="41"/>
      <c r="C839" s="41"/>
      <c r="D839" s="41"/>
      <c r="E839" s="41"/>
      <c r="F839" s="16"/>
      <c r="G839" s="16"/>
      <c r="H839" s="16"/>
      <c r="I839" s="16"/>
      <c r="J839" s="16"/>
      <c r="K839" s="16"/>
      <c r="L839" s="16"/>
      <c r="M839" s="41"/>
      <c r="N839" s="41"/>
      <c r="O839" s="41"/>
      <c r="P839" s="41"/>
      <c r="Q839" s="41"/>
      <c r="R839" s="41"/>
      <c r="S839" s="41"/>
      <c r="T839" s="82"/>
      <c r="U839" s="82"/>
      <c r="V839" s="89"/>
      <c r="W839" s="92"/>
      <c r="X839" s="82"/>
      <c r="Y839" s="82"/>
      <c r="Z839" s="82"/>
      <c r="AA839" s="82"/>
      <c r="AB839" s="61"/>
      <c r="AC839" s="61"/>
      <c r="AD839" s="61"/>
      <c r="AE839" s="94"/>
    </row>
    <row r="840" spans="1:31" ht="15.75" customHeight="1">
      <c r="A840" s="16"/>
      <c r="B840" s="41"/>
      <c r="C840" s="41"/>
      <c r="D840" s="41"/>
      <c r="E840" s="41"/>
      <c r="F840" s="16"/>
      <c r="G840" s="16"/>
      <c r="H840" s="16"/>
      <c r="I840" s="16"/>
      <c r="J840" s="16"/>
      <c r="K840" s="16"/>
      <c r="L840" s="16"/>
      <c r="M840" s="41"/>
      <c r="N840" s="41"/>
      <c r="O840" s="41"/>
      <c r="P840" s="41"/>
      <c r="Q840" s="41"/>
      <c r="R840" s="41"/>
      <c r="S840" s="41"/>
      <c r="T840" s="82"/>
      <c r="U840" s="82"/>
      <c r="V840" s="89"/>
      <c r="W840" s="92"/>
      <c r="X840" s="82"/>
      <c r="Y840" s="82"/>
      <c r="Z840" s="82"/>
      <c r="AA840" s="82"/>
      <c r="AB840" s="61"/>
      <c r="AC840" s="61"/>
      <c r="AD840" s="61"/>
      <c r="AE840" s="94"/>
    </row>
    <row r="841" spans="1:31" ht="15.75" customHeight="1">
      <c r="A841" s="16"/>
      <c r="B841" s="41"/>
      <c r="C841" s="41"/>
      <c r="D841" s="41"/>
      <c r="E841" s="41"/>
      <c r="F841" s="16"/>
      <c r="G841" s="16"/>
      <c r="H841" s="16"/>
      <c r="I841" s="16"/>
      <c r="J841" s="16"/>
      <c r="K841" s="16"/>
      <c r="L841" s="16"/>
      <c r="M841" s="41"/>
      <c r="N841" s="41"/>
      <c r="O841" s="41"/>
      <c r="P841" s="41"/>
      <c r="Q841" s="41"/>
      <c r="R841" s="41"/>
      <c r="S841" s="41"/>
      <c r="T841" s="82"/>
      <c r="U841" s="82"/>
      <c r="V841" s="89"/>
      <c r="W841" s="92"/>
      <c r="X841" s="82"/>
      <c r="Y841" s="82"/>
      <c r="Z841" s="82"/>
      <c r="AA841" s="82"/>
      <c r="AB841" s="61"/>
      <c r="AC841" s="61"/>
      <c r="AD841" s="61"/>
      <c r="AE841" s="94"/>
    </row>
    <row r="842" spans="1:31" ht="15.75" customHeight="1">
      <c r="A842" s="16"/>
      <c r="B842" s="41"/>
      <c r="C842" s="41"/>
      <c r="D842" s="41"/>
      <c r="E842" s="41"/>
      <c r="F842" s="16"/>
      <c r="G842" s="16"/>
      <c r="H842" s="16"/>
      <c r="I842" s="16"/>
      <c r="J842" s="16"/>
      <c r="K842" s="16"/>
      <c r="L842" s="16"/>
      <c r="M842" s="41"/>
      <c r="N842" s="41"/>
      <c r="O842" s="41"/>
      <c r="P842" s="41"/>
      <c r="Q842" s="41"/>
      <c r="R842" s="41"/>
      <c r="S842" s="41"/>
      <c r="T842" s="82"/>
      <c r="U842" s="82"/>
      <c r="V842" s="89"/>
      <c r="W842" s="92"/>
      <c r="X842" s="82"/>
      <c r="Y842" s="82"/>
      <c r="Z842" s="82"/>
      <c r="AA842" s="82"/>
      <c r="AB842" s="61"/>
      <c r="AC842" s="61"/>
      <c r="AD842" s="61"/>
      <c r="AE842" s="94"/>
    </row>
    <row r="843" spans="1:31" ht="15.75" customHeight="1">
      <c r="A843" s="16"/>
      <c r="B843" s="41"/>
      <c r="C843" s="41"/>
      <c r="D843" s="41"/>
      <c r="E843" s="41"/>
      <c r="F843" s="16"/>
      <c r="G843" s="16"/>
      <c r="H843" s="16"/>
      <c r="I843" s="16"/>
      <c r="J843" s="16"/>
      <c r="K843" s="16"/>
      <c r="L843" s="16"/>
      <c r="M843" s="41"/>
      <c r="N843" s="41"/>
      <c r="O843" s="41"/>
      <c r="P843" s="41"/>
      <c r="Q843" s="41"/>
      <c r="R843" s="41"/>
      <c r="S843" s="41"/>
      <c r="T843" s="82"/>
      <c r="U843" s="82"/>
      <c r="V843" s="89"/>
      <c r="W843" s="92"/>
      <c r="X843" s="82"/>
      <c r="Y843" s="82"/>
      <c r="Z843" s="82"/>
      <c r="AA843" s="82"/>
      <c r="AB843" s="61"/>
      <c r="AC843" s="61"/>
      <c r="AD843" s="61"/>
      <c r="AE843" s="94"/>
    </row>
    <row r="844" spans="1:31" ht="15.75" customHeight="1">
      <c r="A844" s="16"/>
      <c r="B844" s="41"/>
      <c r="C844" s="41"/>
      <c r="D844" s="41"/>
      <c r="E844" s="41"/>
      <c r="F844" s="16"/>
      <c r="G844" s="16"/>
      <c r="H844" s="16"/>
      <c r="I844" s="16"/>
      <c r="J844" s="16"/>
      <c r="K844" s="16"/>
      <c r="L844" s="16"/>
      <c r="M844" s="41"/>
      <c r="N844" s="41"/>
      <c r="O844" s="41"/>
      <c r="P844" s="41"/>
      <c r="Q844" s="41"/>
      <c r="R844" s="41"/>
      <c r="S844" s="41"/>
      <c r="T844" s="82"/>
      <c r="U844" s="82"/>
      <c r="V844" s="89"/>
      <c r="W844" s="92"/>
      <c r="X844" s="82"/>
      <c r="Y844" s="82"/>
      <c r="Z844" s="82"/>
      <c r="AA844" s="82"/>
      <c r="AB844" s="61"/>
      <c r="AC844" s="61"/>
      <c r="AD844" s="61"/>
      <c r="AE844" s="94"/>
    </row>
    <row r="845" spans="1:31" ht="15.75" customHeight="1">
      <c r="A845" s="16"/>
      <c r="B845" s="41"/>
      <c r="C845" s="41"/>
      <c r="D845" s="41"/>
      <c r="E845" s="41"/>
      <c r="F845" s="16"/>
      <c r="G845" s="16"/>
      <c r="H845" s="16"/>
      <c r="I845" s="16"/>
      <c r="J845" s="16"/>
      <c r="K845" s="16"/>
      <c r="L845" s="16"/>
      <c r="M845" s="41"/>
      <c r="N845" s="41"/>
      <c r="O845" s="41"/>
      <c r="P845" s="41"/>
      <c r="Q845" s="41"/>
      <c r="R845" s="41"/>
      <c r="S845" s="41"/>
      <c r="T845" s="82"/>
      <c r="U845" s="82"/>
      <c r="V845" s="89"/>
      <c r="W845" s="92"/>
      <c r="X845" s="82"/>
      <c r="Y845" s="82"/>
      <c r="Z845" s="82"/>
      <c r="AA845" s="82"/>
      <c r="AB845" s="61"/>
      <c r="AC845" s="61"/>
      <c r="AD845" s="61"/>
      <c r="AE845" s="94"/>
    </row>
    <row r="846" spans="1:31" ht="15.75" customHeight="1">
      <c r="A846" s="16"/>
      <c r="B846" s="41"/>
      <c r="C846" s="41"/>
      <c r="D846" s="41"/>
      <c r="E846" s="41"/>
      <c r="F846" s="16"/>
      <c r="G846" s="16"/>
      <c r="H846" s="16"/>
      <c r="I846" s="16"/>
      <c r="J846" s="16"/>
      <c r="K846" s="16"/>
      <c r="L846" s="16"/>
      <c r="M846" s="41"/>
      <c r="N846" s="41"/>
      <c r="O846" s="41"/>
      <c r="P846" s="41"/>
      <c r="Q846" s="41"/>
      <c r="R846" s="41"/>
      <c r="S846" s="41"/>
      <c r="T846" s="82"/>
      <c r="U846" s="82"/>
      <c r="V846" s="89"/>
      <c r="W846" s="92"/>
      <c r="X846" s="82"/>
      <c r="Y846" s="82"/>
      <c r="Z846" s="82"/>
      <c r="AA846" s="82"/>
      <c r="AB846" s="61"/>
      <c r="AC846" s="61"/>
      <c r="AD846" s="61"/>
      <c r="AE846" s="94"/>
    </row>
    <row r="847" spans="1:31" ht="15.75" customHeight="1">
      <c r="A847" s="16"/>
      <c r="B847" s="41"/>
      <c r="C847" s="41"/>
      <c r="D847" s="41"/>
      <c r="E847" s="41"/>
      <c r="F847" s="16"/>
      <c r="G847" s="16"/>
      <c r="H847" s="16"/>
      <c r="I847" s="16"/>
      <c r="J847" s="16"/>
      <c r="K847" s="16"/>
      <c r="L847" s="16"/>
      <c r="M847" s="41"/>
      <c r="N847" s="41"/>
      <c r="O847" s="41"/>
      <c r="P847" s="41"/>
      <c r="Q847" s="41"/>
      <c r="R847" s="41"/>
      <c r="S847" s="41"/>
      <c r="T847" s="82"/>
      <c r="U847" s="82"/>
      <c r="V847" s="89"/>
      <c r="W847" s="92"/>
      <c r="X847" s="82"/>
      <c r="Y847" s="82"/>
      <c r="Z847" s="82"/>
      <c r="AA847" s="82"/>
      <c r="AB847" s="61"/>
      <c r="AC847" s="61"/>
      <c r="AD847" s="61"/>
      <c r="AE847" s="94"/>
    </row>
    <row r="848" spans="1:31" ht="15.75" customHeight="1">
      <c r="A848" s="16"/>
      <c r="B848" s="41"/>
      <c r="C848" s="41"/>
      <c r="D848" s="41"/>
      <c r="E848" s="41"/>
      <c r="F848" s="16"/>
      <c r="G848" s="16"/>
      <c r="H848" s="16"/>
      <c r="I848" s="16"/>
      <c r="J848" s="16"/>
      <c r="K848" s="16"/>
      <c r="L848" s="16"/>
      <c r="M848" s="41"/>
      <c r="N848" s="41"/>
      <c r="O848" s="41"/>
      <c r="P848" s="41"/>
      <c r="Q848" s="41"/>
      <c r="R848" s="41"/>
      <c r="S848" s="41"/>
      <c r="T848" s="82"/>
      <c r="U848" s="82"/>
      <c r="V848" s="89"/>
      <c r="W848" s="92"/>
      <c r="X848" s="82"/>
      <c r="Y848" s="82"/>
      <c r="Z848" s="82"/>
      <c r="AA848" s="82"/>
      <c r="AB848" s="61"/>
      <c r="AC848" s="61"/>
      <c r="AD848" s="61"/>
      <c r="AE848" s="94"/>
    </row>
    <row r="849" spans="1:31" ht="15.75" customHeight="1">
      <c r="A849" s="16"/>
      <c r="B849" s="41"/>
      <c r="C849" s="41"/>
      <c r="D849" s="41"/>
      <c r="E849" s="41"/>
      <c r="F849" s="16"/>
      <c r="G849" s="16"/>
      <c r="H849" s="16"/>
      <c r="I849" s="16"/>
      <c r="J849" s="16"/>
      <c r="K849" s="16"/>
      <c r="L849" s="16"/>
      <c r="M849" s="41"/>
      <c r="N849" s="41"/>
      <c r="O849" s="41"/>
      <c r="P849" s="41"/>
      <c r="Q849" s="41"/>
      <c r="R849" s="41"/>
      <c r="S849" s="41"/>
      <c r="T849" s="82"/>
      <c r="U849" s="82"/>
      <c r="V849" s="89"/>
      <c r="W849" s="92"/>
      <c r="X849" s="82"/>
      <c r="Y849" s="82"/>
      <c r="Z849" s="82"/>
      <c r="AA849" s="82"/>
      <c r="AB849" s="61"/>
      <c r="AC849" s="61"/>
      <c r="AD849" s="61"/>
      <c r="AE849" s="94"/>
    </row>
    <row r="850" spans="1:31" ht="15.75" customHeight="1">
      <c r="A850" s="16"/>
      <c r="B850" s="41"/>
      <c r="C850" s="41"/>
      <c r="D850" s="41"/>
      <c r="E850" s="41"/>
      <c r="F850" s="16"/>
      <c r="G850" s="16"/>
      <c r="H850" s="16"/>
      <c r="I850" s="16"/>
      <c r="J850" s="16"/>
      <c r="K850" s="16"/>
      <c r="L850" s="16"/>
      <c r="M850" s="41"/>
      <c r="N850" s="41"/>
      <c r="O850" s="41"/>
      <c r="P850" s="41"/>
      <c r="Q850" s="41"/>
      <c r="R850" s="41"/>
      <c r="S850" s="41"/>
      <c r="T850" s="82"/>
      <c r="U850" s="82"/>
      <c r="V850" s="89"/>
      <c r="W850" s="92"/>
      <c r="X850" s="82"/>
      <c r="Y850" s="82"/>
      <c r="Z850" s="82"/>
      <c r="AA850" s="82"/>
      <c r="AB850" s="67"/>
      <c r="AC850" s="67"/>
      <c r="AD850" s="67"/>
      <c r="AE850" s="94"/>
    </row>
    <row r="851" spans="1:31" ht="15.75" customHeight="1">
      <c r="A851" s="16"/>
      <c r="B851" s="41"/>
      <c r="C851" s="41"/>
      <c r="D851" s="41"/>
      <c r="E851" s="41"/>
      <c r="F851" s="16"/>
      <c r="G851" s="16"/>
      <c r="H851" s="16"/>
      <c r="I851" s="16"/>
      <c r="J851" s="16"/>
      <c r="K851" s="16"/>
      <c r="L851" s="16"/>
      <c r="M851" s="41"/>
      <c r="N851" s="41"/>
      <c r="O851" s="41"/>
      <c r="P851" s="41"/>
      <c r="Q851" s="41"/>
      <c r="R851" s="41"/>
      <c r="S851" s="41"/>
      <c r="T851" s="82"/>
      <c r="U851" s="82"/>
      <c r="V851" s="89"/>
      <c r="W851" s="92"/>
      <c r="X851" s="82"/>
      <c r="Y851" s="82"/>
      <c r="Z851" s="82"/>
      <c r="AA851" s="82"/>
      <c r="AB851" s="93" t="str">
        <f>Acciones_aportes!C2023</f>
        <v xml:space="preserve">Estrategias curriculares y co-curriculares para la formación universitaria </v>
      </c>
      <c r="AC851" s="88" t="str">
        <f>Acciones_aportes!B2024</f>
        <v>Académico</v>
      </c>
      <c r="AD851" s="25" t="str">
        <f ca="1">IFERROR(__xludf.DUMMYFUNCTION("FILTER(X$2:X$509,W$2:W$509=AB851,V$2:V$509=AC851)"),"2.6.1. Incorporar en los planes de estudios prácticas de compromiso social universitario")</f>
        <v>2.6.1. Incorporar en los planes de estudios prácticas de compromiso social universitario</v>
      </c>
      <c r="AE851" s="94"/>
    </row>
    <row r="852" spans="1:31" ht="15.75" customHeight="1">
      <c r="A852" s="16"/>
      <c r="B852" s="41"/>
      <c r="C852" s="41"/>
      <c r="D852" s="41"/>
      <c r="E852" s="41"/>
      <c r="F852" s="16"/>
      <c r="G852" s="16"/>
      <c r="H852" s="16"/>
      <c r="I852" s="16"/>
      <c r="J852" s="16"/>
      <c r="K852" s="16"/>
      <c r="L852" s="16"/>
      <c r="M852" s="41"/>
      <c r="N852" s="41"/>
      <c r="O852" s="41"/>
      <c r="P852" s="41"/>
      <c r="Q852" s="41"/>
      <c r="R852" s="41"/>
      <c r="S852" s="41"/>
      <c r="T852" s="82"/>
      <c r="U852" s="82"/>
      <c r="V852" s="89"/>
      <c r="W852" s="92"/>
      <c r="X852" s="82"/>
      <c r="Y852" s="82"/>
      <c r="Z852" s="82"/>
      <c r="AA852" s="82"/>
      <c r="AB852" s="61"/>
      <c r="AC852" s="61"/>
      <c r="AD852" s="61"/>
      <c r="AE852" s="94"/>
    </row>
    <row r="853" spans="1:31" ht="15.75" customHeight="1">
      <c r="A853" s="16"/>
      <c r="B853" s="41"/>
      <c r="C853" s="41"/>
      <c r="D853" s="41"/>
      <c r="E853" s="41"/>
      <c r="F853" s="16"/>
      <c r="G853" s="16"/>
      <c r="H853" s="16"/>
      <c r="I853" s="16"/>
      <c r="J853" s="16"/>
      <c r="K853" s="16"/>
      <c r="L853" s="16"/>
      <c r="M853" s="41"/>
      <c r="N853" s="41"/>
      <c r="O853" s="41"/>
      <c r="P853" s="41"/>
      <c r="Q853" s="41"/>
      <c r="R853" s="41"/>
      <c r="S853" s="41"/>
      <c r="T853" s="82"/>
      <c r="U853" s="82"/>
      <c r="V853" s="89"/>
      <c r="W853" s="92"/>
      <c r="X853" s="82"/>
      <c r="Y853" s="82"/>
      <c r="Z853" s="82"/>
      <c r="AA853" s="82"/>
      <c r="AB853" s="26" t="str">
        <f ca="1">IFERROR(__xludf.DUMMYFUNCTION("UNIQUE(FILTER(V$2:V$509,W$2:W$509=AB851))"),"Académico")</f>
        <v>Académico</v>
      </c>
      <c r="AC853" s="61"/>
      <c r="AD853" s="61"/>
      <c r="AE853" s="94"/>
    </row>
    <row r="854" spans="1:31" ht="15.75" customHeight="1">
      <c r="A854" s="16"/>
      <c r="B854" s="41"/>
      <c r="C854" s="41"/>
      <c r="D854" s="41"/>
      <c r="E854" s="41"/>
      <c r="F854" s="16"/>
      <c r="G854" s="16"/>
      <c r="H854" s="16"/>
      <c r="I854" s="16"/>
      <c r="J854" s="16"/>
      <c r="K854" s="16"/>
      <c r="L854" s="16"/>
      <c r="M854" s="41"/>
      <c r="N854" s="41"/>
      <c r="O854" s="41"/>
      <c r="P854" s="41"/>
      <c r="Q854" s="41"/>
      <c r="R854" s="41"/>
      <c r="S854" s="41"/>
      <c r="T854" s="82"/>
      <c r="U854" s="82"/>
      <c r="V854" s="89"/>
      <c r="W854" s="92"/>
      <c r="X854" s="82"/>
      <c r="Y854" s="82"/>
      <c r="Z854" s="82"/>
      <c r="AA854" s="82"/>
      <c r="AB854" s="61" t="str">
        <f ca="1">IFERROR(__xludf.DUMMYFUNCTION("""COMPUTED_VALUE"""),"Vida Universitaria")</f>
        <v>Vida Universitaria</v>
      </c>
      <c r="AC854" s="61"/>
      <c r="AD854" s="61"/>
      <c r="AE854" s="94"/>
    </row>
    <row r="855" spans="1:31" ht="15.75" customHeight="1">
      <c r="A855" s="16"/>
      <c r="B855" s="41"/>
      <c r="C855" s="41"/>
      <c r="D855" s="41"/>
      <c r="E855" s="41"/>
      <c r="F855" s="16"/>
      <c r="G855" s="16"/>
      <c r="H855" s="16"/>
      <c r="I855" s="16"/>
      <c r="J855" s="16"/>
      <c r="K855" s="16"/>
      <c r="L855" s="16"/>
      <c r="M855" s="41"/>
      <c r="N855" s="41"/>
      <c r="O855" s="41"/>
      <c r="P855" s="41"/>
      <c r="Q855" s="41"/>
      <c r="R855" s="41"/>
      <c r="S855" s="41"/>
      <c r="T855" s="82"/>
      <c r="U855" s="82"/>
      <c r="V855" s="89"/>
      <c r="W855" s="92"/>
      <c r="X855" s="82"/>
      <c r="Y855" s="82"/>
      <c r="Z855" s="82"/>
      <c r="AA855" s="82"/>
      <c r="AB855" s="61"/>
      <c r="AC855" s="61"/>
      <c r="AD855" s="61"/>
      <c r="AE855" s="94"/>
    </row>
    <row r="856" spans="1:31" ht="15.75" customHeight="1">
      <c r="A856" s="16"/>
      <c r="B856" s="41"/>
      <c r="C856" s="41"/>
      <c r="D856" s="41"/>
      <c r="E856" s="41"/>
      <c r="F856" s="16"/>
      <c r="G856" s="16"/>
      <c r="H856" s="16"/>
      <c r="I856" s="16"/>
      <c r="J856" s="16"/>
      <c r="K856" s="16"/>
      <c r="L856" s="16"/>
      <c r="M856" s="41"/>
      <c r="N856" s="41"/>
      <c r="O856" s="41"/>
      <c r="P856" s="41"/>
      <c r="Q856" s="41"/>
      <c r="R856" s="41"/>
      <c r="S856" s="41"/>
      <c r="T856" s="82"/>
      <c r="U856" s="82"/>
      <c r="V856" s="89"/>
      <c r="W856" s="92"/>
      <c r="X856" s="82"/>
      <c r="Y856" s="82"/>
      <c r="Z856" s="82"/>
      <c r="AA856" s="82"/>
      <c r="AB856" s="61"/>
      <c r="AC856" s="61"/>
      <c r="AD856" s="61"/>
      <c r="AE856" s="94"/>
    </row>
    <row r="857" spans="1:31" ht="15.75" customHeight="1">
      <c r="A857" s="16"/>
      <c r="B857" s="41"/>
      <c r="C857" s="41"/>
      <c r="D857" s="41"/>
      <c r="E857" s="41"/>
      <c r="F857" s="16"/>
      <c r="G857" s="16"/>
      <c r="H857" s="16"/>
      <c r="I857" s="16"/>
      <c r="J857" s="16"/>
      <c r="K857" s="16"/>
      <c r="L857" s="16"/>
      <c r="M857" s="41"/>
      <c r="N857" s="41"/>
      <c r="O857" s="41"/>
      <c r="P857" s="41"/>
      <c r="Q857" s="41"/>
      <c r="R857" s="41"/>
      <c r="S857" s="41"/>
      <c r="T857" s="82"/>
      <c r="U857" s="82"/>
      <c r="V857" s="89"/>
      <c r="W857" s="92"/>
      <c r="X857" s="82"/>
      <c r="Y857" s="82"/>
      <c r="Z857" s="82"/>
      <c r="AA857" s="82"/>
      <c r="AB857" s="61"/>
      <c r="AC857" s="61"/>
      <c r="AD857" s="61"/>
      <c r="AE857" s="94"/>
    </row>
    <row r="858" spans="1:31" ht="15.75" customHeight="1">
      <c r="A858" s="16"/>
      <c r="B858" s="41"/>
      <c r="C858" s="41"/>
      <c r="D858" s="41"/>
      <c r="E858" s="41"/>
      <c r="F858" s="16"/>
      <c r="G858" s="16"/>
      <c r="H858" s="16"/>
      <c r="I858" s="16"/>
      <c r="J858" s="16"/>
      <c r="K858" s="16"/>
      <c r="L858" s="16"/>
      <c r="M858" s="41"/>
      <c r="N858" s="41"/>
      <c r="O858" s="41"/>
      <c r="P858" s="41"/>
      <c r="Q858" s="41"/>
      <c r="R858" s="41"/>
      <c r="S858" s="41"/>
      <c r="T858" s="82"/>
      <c r="U858" s="82"/>
      <c r="V858" s="89"/>
      <c r="W858" s="92"/>
      <c r="X858" s="82"/>
      <c r="Y858" s="82"/>
      <c r="Z858" s="82"/>
      <c r="AA858" s="82"/>
      <c r="AB858" s="61"/>
      <c r="AC858" s="61"/>
      <c r="AD858" s="61"/>
      <c r="AE858" s="94"/>
    </row>
    <row r="859" spans="1:31" ht="15.75" customHeight="1">
      <c r="A859" s="16"/>
      <c r="B859" s="41"/>
      <c r="C859" s="41"/>
      <c r="D859" s="41"/>
      <c r="E859" s="41"/>
      <c r="F859" s="16"/>
      <c r="G859" s="16"/>
      <c r="H859" s="16"/>
      <c r="I859" s="16"/>
      <c r="J859" s="16"/>
      <c r="K859" s="16"/>
      <c r="L859" s="16"/>
      <c r="M859" s="41"/>
      <c r="N859" s="41"/>
      <c r="O859" s="41"/>
      <c r="P859" s="41"/>
      <c r="Q859" s="41"/>
      <c r="R859" s="41"/>
      <c r="S859" s="41"/>
      <c r="T859" s="82"/>
      <c r="U859" s="82"/>
      <c r="V859" s="89"/>
      <c r="W859" s="92"/>
      <c r="X859" s="82"/>
      <c r="Y859" s="82"/>
      <c r="Z859" s="82"/>
      <c r="AA859" s="82"/>
      <c r="AB859" s="61"/>
      <c r="AC859" s="61"/>
      <c r="AD859" s="61"/>
      <c r="AE859" s="94"/>
    </row>
    <row r="860" spans="1:31" ht="15.75" customHeight="1">
      <c r="A860" s="16"/>
      <c r="B860" s="41"/>
      <c r="C860" s="41"/>
      <c r="D860" s="41"/>
      <c r="E860" s="41"/>
      <c r="F860" s="16"/>
      <c r="G860" s="16"/>
      <c r="H860" s="16"/>
      <c r="I860" s="16"/>
      <c r="J860" s="16"/>
      <c r="K860" s="16"/>
      <c r="L860" s="16"/>
      <c r="M860" s="41"/>
      <c r="N860" s="41"/>
      <c r="O860" s="41"/>
      <c r="P860" s="41"/>
      <c r="Q860" s="41"/>
      <c r="R860" s="41"/>
      <c r="S860" s="41"/>
      <c r="T860" s="82"/>
      <c r="U860" s="82"/>
      <c r="V860" s="89"/>
      <c r="W860" s="92"/>
      <c r="X860" s="82"/>
      <c r="Y860" s="82"/>
      <c r="Z860" s="82"/>
      <c r="AA860" s="82"/>
      <c r="AB860" s="61"/>
      <c r="AC860" s="61"/>
      <c r="AD860" s="61"/>
      <c r="AE860" s="94"/>
    </row>
    <row r="861" spans="1:31" ht="15.75" customHeight="1">
      <c r="A861" s="16"/>
      <c r="B861" s="41"/>
      <c r="C861" s="41"/>
      <c r="D861" s="41"/>
      <c r="E861" s="41"/>
      <c r="F861" s="16"/>
      <c r="G861" s="16"/>
      <c r="H861" s="16"/>
      <c r="I861" s="16"/>
      <c r="J861" s="16"/>
      <c r="K861" s="16"/>
      <c r="L861" s="16"/>
      <c r="M861" s="41"/>
      <c r="N861" s="41"/>
      <c r="O861" s="41"/>
      <c r="P861" s="41"/>
      <c r="Q861" s="41"/>
      <c r="R861" s="41"/>
      <c r="S861" s="41"/>
      <c r="T861" s="82"/>
      <c r="U861" s="82"/>
      <c r="V861" s="89"/>
      <c r="W861" s="92"/>
      <c r="X861" s="82"/>
      <c r="Y861" s="82"/>
      <c r="Z861" s="82"/>
      <c r="AA861" s="82"/>
      <c r="AB861" s="61"/>
      <c r="AC861" s="61"/>
      <c r="AD861" s="61"/>
      <c r="AE861" s="94"/>
    </row>
    <row r="862" spans="1:31" ht="15.75" customHeight="1">
      <c r="A862" s="16"/>
      <c r="B862" s="41"/>
      <c r="C862" s="41"/>
      <c r="D862" s="41"/>
      <c r="E862" s="41"/>
      <c r="F862" s="16"/>
      <c r="G862" s="16"/>
      <c r="H862" s="16"/>
      <c r="I862" s="16"/>
      <c r="J862" s="16"/>
      <c r="K862" s="16"/>
      <c r="L862" s="16"/>
      <c r="M862" s="41"/>
      <c r="N862" s="41"/>
      <c r="O862" s="41"/>
      <c r="P862" s="41"/>
      <c r="Q862" s="41"/>
      <c r="R862" s="41"/>
      <c r="S862" s="41"/>
      <c r="T862" s="82"/>
      <c r="U862" s="82"/>
      <c r="V862" s="89"/>
      <c r="W862" s="92"/>
      <c r="X862" s="82"/>
      <c r="Y862" s="82"/>
      <c r="Z862" s="82"/>
      <c r="AA862" s="82"/>
      <c r="AB862" s="61"/>
      <c r="AC862" s="61"/>
      <c r="AD862" s="61"/>
      <c r="AE862" s="94"/>
    </row>
    <row r="863" spans="1:31" ht="15.75" customHeight="1">
      <c r="A863" s="16"/>
      <c r="B863" s="41"/>
      <c r="C863" s="41"/>
      <c r="D863" s="41"/>
      <c r="E863" s="41"/>
      <c r="F863" s="16"/>
      <c r="G863" s="16"/>
      <c r="H863" s="16"/>
      <c r="I863" s="16"/>
      <c r="J863" s="16"/>
      <c r="K863" s="16"/>
      <c r="L863" s="16"/>
      <c r="M863" s="41"/>
      <c r="N863" s="41"/>
      <c r="O863" s="41"/>
      <c r="P863" s="41"/>
      <c r="Q863" s="41"/>
      <c r="R863" s="41"/>
      <c r="S863" s="41"/>
      <c r="T863" s="82"/>
      <c r="U863" s="82"/>
      <c r="V863" s="89"/>
      <c r="W863" s="92"/>
      <c r="X863" s="82"/>
      <c r="Y863" s="82"/>
      <c r="Z863" s="82"/>
      <c r="AA863" s="82"/>
      <c r="AB863" s="61"/>
      <c r="AC863" s="61"/>
      <c r="AD863" s="61"/>
      <c r="AE863" s="94"/>
    </row>
    <row r="864" spans="1:31" ht="15.75" customHeight="1">
      <c r="A864" s="16"/>
      <c r="B864" s="41"/>
      <c r="C864" s="41"/>
      <c r="D864" s="41"/>
      <c r="E864" s="41"/>
      <c r="F864" s="16"/>
      <c r="G864" s="16"/>
      <c r="H864" s="16"/>
      <c r="I864" s="16"/>
      <c r="J864" s="16"/>
      <c r="K864" s="16"/>
      <c r="L864" s="16"/>
      <c r="M864" s="41"/>
      <c r="N864" s="41"/>
      <c r="O864" s="41"/>
      <c r="P864" s="41"/>
      <c r="Q864" s="41"/>
      <c r="R864" s="41"/>
      <c r="S864" s="41"/>
      <c r="T864" s="82"/>
      <c r="U864" s="82"/>
      <c r="V864" s="89"/>
      <c r="W864" s="92"/>
      <c r="X864" s="82"/>
      <c r="Y864" s="82"/>
      <c r="Z864" s="82"/>
      <c r="AA864" s="82"/>
      <c r="AB864" s="61"/>
      <c r="AC864" s="61"/>
      <c r="AD864" s="61"/>
      <c r="AE864" s="94"/>
    </row>
    <row r="865" spans="1:31" ht="15.75" customHeight="1">
      <c r="A865" s="16"/>
      <c r="B865" s="41"/>
      <c r="C865" s="41"/>
      <c r="D865" s="41"/>
      <c r="E865" s="41"/>
      <c r="F865" s="16"/>
      <c r="G865" s="16"/>
      <c r="H865" s="16"/>
      <c r="I865" s="16"/>
      <c r="J865" s="16"/>
      <c r="K865" s="16"/>
      <c r="L865" s="16"/>
      <c r="M865" s="41"/>
      <c r="N865" s="41"/>
      <c r="O865" s="41"/>
      <c r="P865" s="41"/>
      <c r="Q865" s="41"/>
      <c r="R865" s="41"/>
      <c r="S865" s="41"/>
      <c r="T865" s="82"/>
      <c r="U865" s="82"/>
      <c r="V865" s="89"/>
      <c r="W865" s="92"/>
      <c r="X865" s="82"/>
      <c r="Y865" s="82"/>
      <c r="Z865" s="82"/>
      <c r="AA865" s="82"/>
      <c r="AB865" s="61"/>
      <c r="AC865" s="61"/>
      <c r="AD865" s="61"/>
      <c r="AE865" s="94"/>
    </row>
    <row r="866" spans="1:31" ht="15.75" customHeight="1">
      <c r="A866" s="16"/>
      <c r="B866" s="41"/>
      <c r="C866" s="41"/>
      <c r="D866" s="41"/>
      <c r="E866" s="41"/>
      <c r="F866" s="16"/>
      <c r="G866" s="16"/>
      <c r="H866" s="16"/>
      <c r="I866" s="16"/>
      <c r="J866" s="16"/>
      <c r="K866" s="16"/>
      <c r="L866" s="16"/>
      <c r="M866" s="41"/>
      <c r="N866" s="41"/>
      <c r="O866" s="41"/>
      <c r="P866" s="41"/>
      <c r="Q866" s="41"/>
      <c r="R866" s="41"/>
      <c r="S866" s="41"/>
      <c r="T866" s="82"/>
      <c r="U866" s="82"/>
      <c r="V866" s="89"/>
      <c r="W866" s="92"/>
      <c r="X866" s="82"/>
      <c r="Y866" s="82"/>
      <c r="Z866" s="82"/>
      <c r="AA866" s="82"/>
      <c r="AB866" s="61"/>
      <c r="AC866" s="61"/>
      <c r="AD866" s="61"/>
      <c r="AE866" s="94"/>
    </row>
    <row r="867" spans="1:31" ht="15.75" customHeight="1">
      <c r="A867" s="16"/>
      <c r="B867" s="41"/>
      <c r="C867" s="41"/>
      <c r="D867" s="41"/>
      <c r="E867" s="41"/>
      <c r="F867" s="16"/>
      <c r="G867" s="16"/>
      <c r="H867" s="16"/>
      <c r="I867" s="16"/>
      <c r="J867" s="16"/>
      <c r="K867" s="16"/>
      <c r="L867" s="16"/>
      <c r="M867" s="41"/>
      <c r="N867" s="41"/>
      <c r="O867" s="41"/>
      <c r="P867" s="41"/>
      <c r="Q867" s="41"/>
      <c r="R867" s="41"/>
      <c r="S867" s="41"/>
      <c r="T867" s="82"/>
      <c r="U867" s="82"/>
      <c r="V867" s="89"/>
      <c r="W867" s="92"/>
      <c r="X867" s="82"/>
      <c r="Y867" s="82"/>
      <c r="Z867" s="82"/>
      <c r="AA867" s="82"/>
      <c r="AB867" s="61"/>
      <c r="AC867" s="61"/>
      <c r="AD867" s="61"/>
      <c r="AE867" s="94"/>
    </row>
    <row r="868" spans="1:31" ht="15.75" customHeight="1">
      <c r="A868" s="16"/>
      <c r="B868" s="41"/>
      <c r="C868" s="41"/>
      <c r="D868" s="41"/>
      <c r="E868" s="41"/>
      <c r="F868" s="16"/>
      <c r="G868" s="16"/>
      <c r="H868" s="16"/>
      <c r="I868" s="16"/>
      <c r="J868" s="16"/>
      <c r="K868" s="16"/>
      <c r="L868" s="16"/>
      <c r="M868" s="41"/>
      <c r="N868" s="41"/>
      <c r="O868" s="41"/>
      <c r="P868" s="41"/>
      <c r="Q868" s="41"/>
      <c r="R868" s="41"/>
      <c r="S868" s="41"/>
      <c r="T868" s="82"/>
      <c r="U868" s="82"/>
      <c r="V868" s="89"/>
      <c r="W868" s="92"/>
      <c r="X868" s="82"/>
      <c r="Y868" s="82"/>
      <c r="Z868" s="82"/>
      <c r="AA868" s="82"/>
      <c r="AB868" s="67"/>
      <c r="AC868" s="67"/>
      <c r="AD868" s="67"/>
      <c r="AE868" s="94"/>
    </row>
    <row r="869" spans="1:31" ht="15.75" customHeight="1">
      <c r="A869" s="16"/>
      <c r="B869" s="41"/>
      <c r="C869" s="41"/>
      <c r="D869" s="41"/>
      <c r="E869" s="41"/>
      <c r="F869" s="16"/>
      <c r="G869" s="16"/>
      <c r="H869" s="16"/>
      <c r="I869" s="16"/>
      <c r="J869" s="16"/>
      <c r="K869" s="16"/>
      <c r="L869" s="16"/>
      <c r="M869" s="41"/>
      <c r="N869" s="41"/>
      <c r="O869" s="41"/>
      <c r="P869" s="41"/>
      <c r="Q869" s="41"/>
      <c r="R869" s="41"/>
      <c r="S869" s="41"/>
      <c r="T869" s="82"/>
      <c r="U869" s="82"/>
      <c r="V869" s="89"/>
      <c r="W869" s="92"/>
      <c r="X869" s="82"/>
      <c r="Y869" s="82"/>
      <c r="Z869" s="82"/>
      <c r="AA869" s="82"/>
      <c r="AB869" s="93" t="str">
        <f>Acciones_aportes!C2066</f>
        <v xml:space="preserve">Estrategias curriculares y co-curriculares para la formación universitaria </v>
      </c>
      <c r="AC869" s="88" t="str">
        <f>Acciones_aportes!B2067</f>
        <v>Vida Universitaria</v>
      </c>
      <c r="AD869" s="25" t="str">
        <f ca="1">IFERROR(__xludf.DUMMYFUNCTION("FILTER(X$2:X$509,W$2:W$509=AB869,V$2:V$509=AC869)"),"2.6.2. Vincular la formación del estudiantado con la realidad laboral, el sector social, productivo, cultural y artístico mediante acciones de acompañamiento y seguimiento a las personas estudiantes")</f>
        <v>2.6.2. Vincular la formación del estudiantado con la realidad laboral, el sector social, productivo, cultural y artístico mediante acciones de acompañamiento y seguimiento a las personas estudiantes</v>
      </c>
      <c r="AE869" s="94"/>
    </row>
    <row r="870" spans="1:31" ht="15.75" customHeight="1">
      <c r="A870" s="16"/>
      <c r="B870" s="41"/>
      <c r="C870" s="41"/>
      <c r="D870" s="41"/>
      <c r="E870" s="41"/>
      <c r="F870" s="16"/>
      <c r="G870" s="16"/>
      <c r="H870" s="16"/>
      <c r="I870" s="16"/>
      <c r="J870" s="16"/>
      <c r="K870" s="16"/>
      <c r="L870" s="16"/>
      <c r="M870" s="41"/>
      <c r="N870" s="41"/>
      <c r="O870" s="41"/>
      <c r="P870" s="41"/>
      <c r="Q870" s="41"/>
      <c r="R870" s="41"/>
      <c r="S870" s="41"/>
      <c r="T870" s="82"/>
      <c r="U870" s="82"/>
      <c r="V870" s="89"/>
      <c r="W870" s="92"/>
      <c r="X870" s="82"/>
      <c r="Y870" s="82"/>
      <c r="Z870" s="82"/>
      <c r="AA870" s="82"/>
      <c r="AB870" s="61"/>
      <c r="AC870" s="61"/>
      <c r="AD870" s="61" t="str">
        <f ca="1">IFERROR(__xludf.DUMMYFUNCTION("""COMPUTED_VALUE"""),"2.6.3. Impulsar actividades co-curriculares que contribuyan a la formación y al bienestar integral del estudiantado y a su perfil de egreso")</f>
        <v>2.6.3. Impulsar actividades co-curriculares que contribuyan a la formación y al bienestar integral del estudiantado y a su perfil de egreso</v>
      </c>
      <c r="AE870" s="94"/>
    </row>
    <row r="871" spans="1:31" ht="15.75" customHeight="1">
      <c r="A871" s="16"/>
      <c r="B871" s="41"/>
      <c r="C871" s="41"/>
      <c r="D871" s="41"/>
      <c r="E871" s="41"/>
      <c r="F871" s="16"/>
      <c r="G871" s="16"/>
      <c r="H871" s="16"/>
      <c r="I871" s="16"/>
      <c r="J871" s="16"/>
      <c r="K871" s="16"/>
      <c r="L871" s="16"/>
      <c r="M871" s="41"/>
      <c r="N871" s="41"/>
      <c r="O871" s="41"/>
      <c r="P871" s="41"/>
      <c r="Q871" s="41"/>
      <c r="R871" s="41"/>
      <c r="S871" s="41"/>
      <c r="T871" s="82"/>
      <c r="U871" s="82"/>
      <c r="V871" s="89"/>
      <c r="W871" s="92"/>
      <c r="X871" s="82"/>
      <c r="Y871" s="82"/>
      <c r="Z871" s="82"/>
      <c r="AA871" s="82"/>
      <c r="AB871" s="26" t="str">
        <f ca="1">IFERROR(__xludf.DUMMYFUNCTION("UNIQUE(FILTER(V$2:V$509,W$2:W$509=AB869))"),"Académico")</f>
        <v>Académico</v>
      </c>
      <c r="AC871" s="61"/>
      <c r="AD871" s="61"/>
      <c r="AE871" s="94"/>
    </row>
    <row r="872" spans="1:31" ht="15.75" customHeight="1">
      <c r="A872" s="16"/>
      <c r="B872" s="41"/>
      <c r="C872" s="41"/>
      <c r="D872" s="41"/>
      <c r="E872" s="41"/>
      <c r="F872" s="16"/>
      <c r="G872" s="16"/>
      <c r="H872" s="16"/>
      <c r="I872" s="16"/>
      <c r="J872" s="16"/>
      <c r="K872" s="16"/>
      <c r="L872" s="16"/>
      <c r="M872" s="41"/>
      <c r="N872" s="41"/>
      <c r="O872" s="41"/>
      <c r="P872" s="41"/>
      <c r="Q872" s="41"/>
      <c r="R872" s="41"/>
      <c r="S872" s="41"/>
      <c r="T872" s="82"/>
      <c r="U872" s="82"/>
      <c r="V872" s="89"/>
      <c r="W872" s="92"/>
      <c r="X872" s="82"/>
      <c r="Y872" s="82"/>
      <c r="Z872" s="82"/>
      <c r="AA872" s="82"/>
      <c r="AB872" s="61" t="str">
        <f ca="1">IFERROR(__xludf.DUMMYFUNCTION("""COMPUTED_VALUE"""),"Vida Universitaria")</f>
        <v>Vida Universitaria</v>
      </c>
      <c r="AC872" s="61"/>
      <c r="AD872" s="61"/>
      <c r="AE872" s="94"/>
    </row>
    <row r="873" spans="1:31" ht="15.75" customHeight="1">
      <c r="A873" s="16"/>
      <c r="B873" s="41"/>
      <c r="C873" s="41"/>
      <c r="D873" s="41"/>
      <c r="E873" s="41"/>
      <c r="F873" s="16"/>
      <c r="G873" s="16"/>
      <c r="H873" s="16"/>
      <c r="I873" s="16"/>
      <c r="J873" s="16"/>
      <c r="K873" s="16"/>
      <c r="L873" s="16"/>
      <c r="M873" s="41"/>
      <c r="N873" s="41"/>
      <c r="O873" s="41"/>
      <c r="P873" s="41"/>
      <c r="Q873" s="41"/>
      <c r="R873" s="41"/>
      <c r="S873" s="41"/>
      <c r="T873" s="82"/>
      <c r="U873" s="82"/>
      <c r="V873" s="89"/>
      <c r="W873" s="92"/>
      <c r="X873" s="82"/>
      <c r="Y873" s="82"/>
      <c r="Z873" s="82"/>
      <c r="AA873" s="82"/>
      <c r="AB873" s="61"/>
      <c r="AC873" s="61"/>
      <c r="AD873" s="61"/>
      <c r="AE873" s="94"/>
    </row>
    <row r="874" spans="1:31" ht="15.75" customHeight="1">
      <c r="A874" s="16"/>
      <c r="B874" s="41"/>
      <c r="C874" s="41"/>
      <c r="D874" s="41"/>
      <c r="E874" s="41"/>
      <c r="F874" s="16"/>
      <c r="G874" s="16"/>
      <c r="H874" s="16"/>
      <c r="I874" s="16"/>
      <c r="J874" s="16"/>
      <c r="K874" s="16"/>
      <c r="L874" s="16"/>
      <c r="M874" s="41"/>
      <c r="N874" s="41"/>
      <c r="O874" s="41"/>
      <c r="P874" s="41"/>
      <c r="Q874" s="41"/>
      <c r="R874" s="41"/>
      <c r="S874" s="41"/>
      <c r="T874" s="82"/>
      <c r="U874" s="82"/>
      <c r="V874" s="89"/>
      <c r="W874" s="92"/>
      <c r="X874" s="82"/>
      <c r="Y874" s="82"/>
      <c r="Z874" s="82"/>
      <c r="AA874" s="82"/>
      <c r="AB874" s="61"/>
      <c r="AC874" s="61"/>
      <c r="AD874" s="61"/>
      <c r="AE874" s="94"/>
    </row>
    <row r="875" spans="1:31" ht="15.75" customHeight="1">
      <c r="A875" s="16"/>
      <c r="B875" s="41"/>
      <c r="C875" s="41"/>
      <c r="D875" s="41"/>
      <c r="E875" s="41"/>
      <c r="F875" s="16"/>
      <c r="G875" s="16"/>
      <c r="H875" s="16"/>
      <c r="I875" s="16"/>
      <c r="J875" s="16"/>
      <c r="K875" s="16"/>
      <c r="L875" s="16"/>
      <c r="M875" s="41"/>
      <c r="N875" s="41"/>
      <c r="O875" s="41"/>
      <c r="P875" s="41"/>
      <c r="Q875" s="41"/>
      <c r="R875" s="41"/>
      <c r="S875" s="41"/>
      <c r="T875" s="82"/>
      <c r="U875" s="82"/>
      <c r="V875" s="89"/>
      <c r="W875" s="92"/>
      <c r="X875" s="82"/>
      <c r="Y875" s="82"/>
      <c r="Z875" s="82"/>
      <c r="AA875" s="82"/>
      <c r="AB875" s="61"/>
      <c r="AC875" s="61"/>
      <c r="AD875" s="61"/>
      <c r="AE875" s="94"/>
    </row>
    <row r="876" spans="1:31" ht="15.75" customHeight="1">
      <c r="A876" s="16"/>
      <c r="B876" s="41"/>
      <c r="C876" s="41"/>
      <c r="D876" s="41"/>
      <c r="E876" s="41"/>
      <c r="F876" s="16"/>
      <c r="G876" s="16"/>
      <c r="H876" s="16"/>
      <c r="I876" s="16"/>
      <c r="J876" s="16"/>
      <c r="K876" s="16"/>
      <c r="L876" s="16"/>
      <c r="M876" s="41"/>
      <c r="N876" s="41"/>
      <c r="O876" s="41"/>
      <c r="P876" s="41"/>
      <c r="Q876" s="41"/>
      <c r="R876" s="41"/>
      <c r="S876" s="41"/>
      <c r="T876" s="82"/>
      <c r="U876" s="82"/>
      <c r="V876" s="89"/>
      <c r="W876" s="92"/>
      <c r="X876" s="82"/>
      <c r="Y876" s="82"/>
      <c r="Z876" s="82"/>
      <c r="AA876" s="82"/>
      <c r="AB876" s="61"/>
      <c r="AC876" s="61"/>
      <c r="AD876" s="61"/>
      <c r="AE876" s="94"/>
    </row>
    <row r="877" spans="1:31" ht="15.75" customHeight="1">
      <c r="A877" s="16"/>
      <c r="B877" s="41"/>
      <c r="C877" s="41"/>
      <c r="D877" s="41"/>
      <c r="E877" s="41"/>
      <c r="F877" s="16"/>
      <c r="G877" s="16"/>
      <c r="H877" s="16"/>
      <c r="I877" s="16"/>
      <c r="J877" s="16"/>
      <c r="K877" s="16"/>
      <c r="L877" s="16"/>
      <c r="M877" s="41"/>
      <c r="N877" s="41"/>
      <c r="O877" s="41"/>
      <c r="P877" s="41"/>
      <c r="Q877" s="41"/>
      <c r="R877" s="41"/>
      <c r="S877" s="41"/>
      <c r="T877" s="82"/>
      <c r="U877" s="82"/>
      <c r="V877" s="89"/>
      <c r="W877" s="92"/>
      <c r="X877" s="82"/>
      <c r="Y877" s="82"/>
      <c r="Z877" s="82"/>
      <c r="AA877" s="82"/>
      <c r="AB877" s="61"/>
      <c r="AC877" s="61"/>
      <c r="AD877" s="61"/>
      <c r="AE877" s="94"/>
    </row>
    <row r="878" spans="1:31" ht="15.75" customHeight="1">
      <c r="A878" s="16"/>
      <c r="B878" s="41"/>
      <c r="C878" s="41"/>
      <c r="D878" s="41"/>
      <c r="E878" s="41"/>
      <c r="F878" s="16"/>
      <c r="G878" s="16"/>
      <c r="H878" s="16"/>
      <c r="I878" s="16"/>
      <c r="J878" s="16"/>
      <c r="K878" s="16"/>
      <c r="L878" s="16"/>
      <c r="M878" s="41"/>
      <c r="N878" s="41"/>
      <c r="O878" s="41"/>
      <c r="P878" s="41"/>
      <c r="Q878" s="41"/>
      <c r="R878" s="41"/>
      <c r="S878" s="41"/>
      <c r="T878" s="82"/>
      <c r="U878" s="82"/>
      <c r="V878" s="89"/>
      <c r="W878" s="92"/>
      <c r="X878" s="82"/>
      <c r="Y878" s="82"/>
      <c r="Z878" s="82"/>
      <c r="AA878" s="82"/>
      <c r="AB878" s="61"/>
      <c r="AC878" s="61"/>
      <c r="AD878" s="61"/>
      <c r="AE878" s="94"/>
    </row>
    <row r="879" spans="1:31" ht="15.75" customHeight="1">
      <c r="A879" s="16"/>
      <c r="B879" s="41"/>
      <c r="C879" s="41"/>
      <c r="D879" s="41"/>
      <c r="E879" s="41"/>
      <c r="F879" s="16"/>
      <c r="G879" s="16"/>
      <c r="H879" s="16"/>
      <c r="I879" s="16"/>
      <c r="J879" s="16"/>
      <c r="K879" s="16"/>
      <c r="L879" s="16"/>
      <c r="M879" s="41"/>
      <c r="N879" s="41"/>
      <c r="O879" s="41"/>
      <c r="P879" s="41"/>
      <c r="Q879" s="41"/>
      <c r="R879" s="41"/>
      <c r="S879" s="41"/>
      <c r="T879" s="82"/>
      <c r="U879" s="82"/>
      <c r="V879" s="89"/>
      <c r="W879" s="92"/>
      <c r="X879" s="82"/>
      <c r="Y879" s="82"/>
      <c r="Z879" s="82"/>
      <c r="AA879" s="82"/>
      <c r="AB879" s="61"/>
      <c r="AC879" s="61"/>
      <c r="AD879" s="61"/>
      <c r="AE879" s="94"/>
    </row>
    <row r="880" spans="1:31" ht="15.75" customHeight="1">
      <c r="A880" s="16"/>
      <c r="B880" s="41"/>
      <c r="C880" s="41"/>
      <c r="D880" s="41"/>
      <c r="E880" s="41"/>
      <c r="F880" s="16"/>
      <c r="G880" s="16"/>
      <c r="H880" s="16"/>
      <c r="I880" s="16"/>
      <c r="J880" s="16"/>
      <c r="K880" s="16"/>
      <c r="L880" s="16"/>
      <c r="M880" s="41"/>
      <c r="N880" s="41"/>
      <c r="O880" s="41"/>
      <c r="P880" s="41"/>
      <c r="Q880" s="41"/>
      <c r="R880" s="41"/>
      <c r="S880" s="41"/>
      <c r="T880" s="82"/>
      <c r="U880" s="82"/>
      <c r="V880" s="89"/>
      <c r="W880" s="92"/>
      <c r="X880" s="82"/>
      <c r="Y880" s="82"/>
      <c r="Z880" s="82"/>
      <c r="AA880" s="82"/>
      <c r="AB880" s="61"/>
      <c r="AC880" s="61"/>
      <c r="AD880" s="61"/>
      <c r="AE880" s="94"/>
    </row>
    <row r="881" spans="1:31" ht="15.75" customHeight="1">
      <c r="A881" s="16"/>
      <c r="B881" s="41"/>
      <c r="C881" s="41"/>
      <c r="D881" s="41"/>
      <c r="E881" s="41"/>
      <c r="F881" s="16"/>
      <c r="G881" s="16"/>
      <c r="H881" s="16"/>
      <c r="I881" s="16"/>
      <c r="J881" s="16"/>
      <c r="K881" s="16"/>
      <c r="L881" s="16"/>
      <c r="M881" s="41"/>
      <c r="N881" s="41"/>
      <c r="O881" s="41"/>
      <c r="P881" s="41"/>
      <c r="Q881" s="41"/>
      <c r="R881" s="41"/>
      <c r="S881" s="41"/>
      <c r="T881" s="82"/>
      <c r="U881" s="82"/>
      <c r="V881" s="89"/>
      <c r="W881" s="92"/>
      <c r="X881" s="82"/>
      <c r="Y881" s="82"/>
      <c r="Z881" s="82"/>
      <c r="AA881" s="82"/>
      <c r="AB881" s="61"/>
      <c r="AC881" s="61"/>
      <c r="AD881" s="61"/>
      <c r="AE881" s="94"/>
    </row>
    <row r="882" spans="1:31" ht="15.75" customHeight="1">
      <c r="A882" s="16"/>
      <c r="B882" s="41"/>
      <c r="C882" s="41"/>
      <c r="D882" s="41"/>
      <c r="E882" s="41"/>
      <c r="F882" s="16"/>
      <c r="G882" s="16"/>
      <c r="H882" s="16"/>
      <c r="I882" s="16"/>
      <c r="J882" s="16"/>
      <c r="K882" s="16"/>
      <c r="L882" s="16"/>
      <c r="M882" s="41"/>
      <c r="N882" s="41"/>
      <c r="O882" s="41"/>
      <c r="P882" s="41"/>
      <c r="Q882" s="41"/>
      <c r="R882" s="41"/>
      <c r="S882" s="41"/>
      <c r="T882" s="82"/>
      <c r="U882" s="82"/>
      <c r="V882" s="89"/>
      <c r="W882" s="92"/>
      <c r="X882" s="82"/>
      <c r="Y882" s="82"/>
      <c r="Z882" s="82"/>
      <c r="AA882" s="82"/>
      <c r="AB882" s="61"/>
      <c r="AC882" s="61"/>
      <c r="AD882" s="61"/>
      <c r="AE882" s="94"/>
    </row>
    <row r="883" spans="1:31" ht="15.75" customHeight="1">
      <c r="A883" s="16"/>
      <c r="B883" s="41"/>
      <c r="C883" s="41"/>
      <c r="D883" s="41"/>
      <c r="E883" s="41"/>
      <c r="F883" s="16"/>
      <c r="G883" s="16"/>
      <c r="H883" s="16"/>
      <c r="I883" s="16"/>
      <c r="J883" s="16"/>
      <c r="K883" s="16"/>
      <c r="L883" s="16"/>
      <c r="M883" s="41"/>
      <c r="N883" s="41"/>
      <c r="O883" s="41"/>
      <c r="P883" s="41"/>
      <c r="Q883" s="41"/>
      <c r="R883" s="41"/>
      <c r="S883" s="41"/>
      <c r="T883" s="82"/>
      <c r="U883" s="82"/>
      <c r="V883" s="89"/>
      <c r="W883" s="92"/>
      <c r="X883" s="82"/>
      <c r="Y883" s="82"/>
      <c r="Z883" s="82"/>
      <c r="AA883" s="82"/>
      <c r="AB883" s="61"/>
      <c r="AC883" s="61"/>
      <c r="AD883" s="61"/>
      <c r="AE883" s="94"/>
    </row>
    <row r="884" spans="1:31" ht="15.75" customHeight="1">
      <c r="A884" s="16"/>
      <c r="B884" s="41"/>
      <c r="C884" s="41"/>
      <c r="D884" s="41"/>
      <c r="E884" s="41"/>
      <c r="F884" s="16"/>
      <c r="G884" s="16"/>
      <c r="H884" s="16"/>
      <c r="I884" s="16"/>
      <c r="J884" s="16"/>
      <c r="K884" s="16"/>
      <c r="L884" s="16"/>
      <c r="M884" s="41"/>
      <c r="N884" s="41"/>
      <c r="O884" s="41"/>
      <c r="P884" s="41"/>
      <c r="Q884" s="41"/>
      <c r="R884" s="41"/>
      <c r="S884" s="41"/>
      <c r="T884" s="82"/>
      <c r="U884" s="82"/>
      <c r="V884" s="89"/>
      <c r="W884" s="92"/>
      <c r="X884" s="82"/>
      <c r="Y884" s="82"/>
      <c r="Z884" s="82"/>
      <c r="AA884" s="82"/>
      <c r="AB884" s="61"/>
      <c r="AC884" s="61"/>
      <c r="AD884" s="61"/>
      <c r="AE884" s="94"/>
    </row>
    <row r="885" spans="1:31" ht="15.75" customHeight="1">
      <c r="A885" s="16"/>
      <c r="B885" s="41"/>
      <c r="C885" s="41"/>
      <c r="D885" s="41"/>
      <c r="E885" s="41"/>
      <c r="F885" s="16"/>
      <c r="G885" s="16"/>
      <c r="H885" s="16"/>
      <c r="I885" s="16"/>
      <c r="J885" s="16"/>
      <c r="K885" s="16"/>
      <c r="L885" s="16"/>
      <c r="M885" s="41"/>
      <c r="N885" s="41"/>
      <c r="O885" s="41"/>
      <c r="P885" s="41"/>
      <c r="Q885" s="41"/>
      <c r="R885" s="41"/>
      <c r="S885" s="41"/>
      <c r="T885" s="82"/>
      <c r="U885" s="82"/>
      <c r="V885" s="89"/>
      <c r="W885" s="92"/>
      <c r="X885" s="82"/>
      <c r="Y885" s="82"/>
      <c r="Z885" s="82"/>
      <c r="AA885" s="82"/>
      <c r="AB885" s="61"/>
      <c r="AC885" s="61"/>
      <c r="AD885" s="61"/>
      <c r="AE885" s="94"/>
    </row>
    <row r="886" spans="1:31" ht="15.75" customHeight="1">
      <c r="A886" s="16"/>
      <c r="B886" s="41"/>
      <c r="C886" s="41"/>
      <c r="D886" s="41"/>
      <c r="E886" s="41"/>
      <c r="F886" s="16"/>
      <c r="G886" s="16"/>
      <c r="H886" s="16"/>
      <c r="I886" s="16"/>
      <c r="J886" s="16"/>
      <c r="K886" s="16"/>
      <c r="L886" s="16"/>
      <c r="M886" s="41"/>
      <c r="N886" s="41"/>
      <c r="O886" s="41"/>
      <c r="P886" s="41"/>
      <c r="Q886" s="41"/>
      <c r="R886" s="41"/>
      <c r="S886" s="41"/>
      <c r="T886" s="82"/>
      <c r="U886" s="82"/>
      <c r="V886" s="89"/>
      <c r="W886" s="92"/>
      <c r="X886" s="82"/>
      <c r="Y886" s="82"/>
      <c r="Z886" s="82"/>
      <c r="AA886" s="82"/>
      <c r="AB886" s="67"/>
      <c r="AC886" s="67"/>
      <c r="AD886" s="67"/>
      <c r="AE886" s="94">
        <v>50</v>
      </c>
    </row>
    <row r="887" spans="1:31" ht="15.75" customHeight="1">
      <c r="A887" s="16"/>
      <c r="B887" s="41"/>
      <c r="C887" s="41"/>
      <c r="D887" s="41"/>
      <c r="E887" s="41"/>
      <c r="F887" s="16"/>
      <c r="G887" s="16"/>
      <c r="H887" s="16"/>
      <c r="I887" s="16"/>
      <c r="J887" s="16"/>
      <c r="K887" s="16"/>
      <c r="L887" s="16"/>
      <c r="M887" s="41"/>
      <c r="N887" s="41"/>
      <c r="O887" s="41"/>
      <c r="P887" s="41"/>
      <c r="Q887" s="41"/>
      <c r="R887" s="41"/>
      <c r="S887" s="41"/>
      <c r="T887" s="82"/>
      <c r="U887" s="82"/>
      <c r="V887" s="89"/>
      <c r="W887" s="92"/>
      <c r="X887" s="82"/>
      <c r="Y887" s="82"/>
      <c r="Z887" s="82"/>
      <c r="AA887" s="82"/>
      <c r="AB887" s="93" t="str">
        <f>Acciones_aportes!C2109</f>
        <v xml:space="preserve">Estrategias curriculares y co-curriculares para la formación universitaria </v>
      </c>
      <c r="AC887" s="88" t="str">
        <f>Acciones_aportes!B2110</f>
        <v>Vida Universitaria</v>
      </c>
      <c r="AD887" s="25" t="str">
        <f ca="1">IFERROR(__xludf.DUMMYFUNCTION("FILTER(X$2:X$509,W$2:W$509=AB887,V$2:V$509=AC887)"),"2.6.2. Vincular la formación del estudiantado con la realidad laboral, el sector social, productivo, cultural y artístico mediante acciones de acompañamiento y seguimiento a las personas estudiantes")</f>
        <v>2.6.2. Vincular la formación del estudiantado con la realidad laboral, el sector social, productivo, cultural y artístico mediante acciones de acompañamiento y seguimiento a las personas estudiantes</v>
      </c>
      <c r="AE887" s="94"/>
    </row>
    <row r="888" spans="1:31" ht="15.75" customHeight="1">
      <c r="A888" s="16"/>
      <c r="B888" s="41"/>
      <c r="C888" s="41"/>
      <c r="D888" s="41"/>
      <c r="E888" s="41"/>
      <c r="F888" s="16"/>
      <c r="G888" s="16"/>
      <c r="H888" s="16"/>
      <c r="I888" s="16"/>
      <c r="J888" s="16"/>
      <c r="K888" s="16"/>
      <c r="L888" s="16"/>
      <c r="M888" s="41"/>
      <c r="N888" s="41"/>
      <c r="O888" s="41"/>
      <c r="P888" s="41"/>
      <c r="Q888" s="41"/>
      <c r="R888" s="41"/>
      <c r="S888" s="41"/>
      <c r="T888" s="82"/>
      <c r="U888" s="82"/>
      <c r="V888" s="89"/>
      <c r="W888" s="92"/>
      <c r="X888" s="82"/>
      <c r="Y888" s="82"/>
      <c r="Z888" s="82"/>
      <c r="AA888" s="82"/>
      <c r="AB888" s="61"/>
      <c r="AC888" s="61"/>
      <c r="AD888" s="61" t="str">
        <f ca="1">IFERROR(__xludf.DUMMYFUNCTION("""COMPUTED_VALUE"""),"2.6.3. Impulsar actividades co-curriculares que contribuyan a la formación y al bienestar integral del estudiantado y a su perfil de egreso")</f>
        <v>2.6.3. Impulsar actividades co-curriculares que contribuyan a la formación y al bienestar integral del estudiantado y a su perfil de egreso</v>
      </c>
      <c r="AE888" s="94"/>
    </row>
    <row r="889" spans="1:31" ht="15.75" customHeight="1">
      <c r="A889" s="16"/>
      <c r="B889" s="41"/>
      <c r="C889" s="41"/>
      <c r="D889" s="41"/>
      <c r="E889" s="41"/>
      <c r="F889" s="16"/>
      <c r="G889" s="16"/>
      <c r="H889" s="16"/>
      <c r="I889" s="16"/>
      <c r="J889" s="16"/>
      <c r="K889" s="16"/>
      <c r="L889" s="16"/>
      <c r="M889" s="41"/>
      <c r="N889" s="41"/>
      <c r="O889" s="41"/>
      <c r="P889" s="41"/>
      <c r="Q889" s="41"/>
      <c r="R889" s="41"/>
      <c r="S889" s="41"/>
      <c r="T889" s="82"/>
      <c r="U889" s="82"/>
      <c r="V889" s="89"/>
      <c r="W889" s="92"/>
      <c r="X889" s="82"/>
      <c r="Y889" s="82"/>
      <c r="Z889" s="82"/>
      <c r="AA889" s="82"/>
      <c r="AB889" s="26" t="str">
        <f ca="1">IFERROR(__xludf.DUMMYFUNCTION("UNIQUE(FILTER(V$2:V$509,W$2:W$509=AB887))"),"Académico")</f>
        <v>Académico</v>
      </c>
      <c r="AC889" s="61"/>
      <c r="AD889" s="61"/>
      <c r="AE889" s="94"/>
    </row>
    <row r="890" spans="1:31" ht="15.75" customHeight="1">
      <c r="A890" s="16"/>
      <c r="B890" s="41"/>
      <c r="C890" s="41"/>
      <c r="D890" s="41"/>
      <c r="E890" s="41"/>
      <c r="F890" s="16"/>
      <c r="G890" s="16"/>
      <c r="H890" s="16"/>
      <c r="I890" s="16"/>
      <c r="J890" s="16"/>
      <c r="K890" s="16"/>
      <c r="L890" s="16"/>
      <c r="M890" s="41"/>
      <c r="N890" s="41"/>
      <c r="O890" s="41"/>
      <c r="P890" s="41"/>
      <c r="Q890" s="41"/>
      <c r="R890" s="41"/>
      <c r="S890" s="41"/>
      <c r="T890" s="82"/>
      <c r="U890" s="82"/>
      <c r="V890" s="89"/>
      <c r="W890" s="92"/>
      <c r="X890" s="82"/>
      <c r="Y890" s="82"/>
      <c r="Z890" s="82"/>
      <c r="AA890" s="82"/>
      <c r="AB890" s="61" t="str">
        <f ca="1">IFERROR(__xludf.DUMMYFUNCTION("""COMPUTED_VALUE"""),"Vida Universitaria")</f>
        <v>Vida Universitaria</v>
      </c>
      <c r="AC890" s="61"/>
      <c r="AD890" s="61"/>
      <c r="AE890" s="94"/>
    </row>
    <row r="891" spans="1:31" ht="15.75" customHeight="1">
      <c r="A891" s="16"/>
      <c r="B891" s="41"/>
      <c r="C891" s="41"/>
      <c r="D891" s="41"/>
      <c r="E891" s="41"/>
      <c r="F891" s="16"/>
      <c r="G891" s="16"/>
      <c r="H891" s="16"/>
      <c r="I891" s="16"/>
      <c r="J891" s="16"/>
      <c r="K891" s="16"/>
      <c r="L891" s="16"/>
      <c r="M891" s="41"/>
      <c r="N891" s="41"/>
      <c r="O891" s="41"/>
      <c r="P891" s="41"/>
      <c r="Q891" s="41"/>
      <c r="R891" s="41"/>
      <c r="S891" s="41"/>
      <c r="T891" s="82"/>
      <c r="U891" s="82"/>
      <c r="V891" s="89"/>
      <c r="W891" s="92"/>
      <c r="X891" s="82"/>
      <c r="Y891" s="82"/>
      <c r="Z891" s="82"/>
      <c r="AA891" s="82"/>
      <c r="AB891" s="61"/>
      <c r="AC891" s="61"/>
      <c r="AD891" s="61"/>
      <c r="AE891" s="94"/>
    </row>
    <row r="892" spans="1:31" ht="15.75" customHeight="1">
      <c r="A892" s="16"/>
      <c r="B892" s="41"/>
      <c r="C892" s="41"/>
      <c r="D892" s="41"/>
      <c r="E892" s="41"/>
      <c r="F892" s="16"/>
      <c r="G892" s="16"/>
      <c r="H892" s="16"/>
      <c r="I892" s="16"/>
      <c r="J892" s="16"/>
      <c r="K892" s="16"/>
      <c r="L892" s="16"/>
      <c r="M892" s="41"/>
      <c r="N892" s="41"/>
      <c r="O892" s="41"/>
      <c r="P892" s="41"/>
      <c r="Q892" s="41"/>
      <c r="R892" s="41"/>
      <c r="S892" s="41"/>
      <c r="T892" s="82"/>
      <c r="U892" s="82"/>
      <c r="V892" s="89"/>
      <c r="W892" s="92"/>
      <c r="X892" s="82"/>
      <c r="Y892" s="82"/>
      <c r="Z892" s="82"/>
      <c r="AA892" s="82"/>
      <c r="AB892" s="61"/>
      <c r="AC892" s="61"/>
      <c r="AD892" s="61"/>
      <c r="AE892" s="94"/>
    </row>
    <row r="893" spans="1:31" ht="15.75" customHeight="1">
      <c r="A893" s="16"/>
      <c r="B893" s="41"/>
      <c r="C893" s="41"/>
      <c r="D893" s="41"/>
      <c r="E893" s="41"/>
      <c r="F893" s="16"/>
      <c r="G893" s="16"/>
      <c r="H893" s="16"/>
      <c r="I893" s="16"/>
      <c r="J893" s="16"/>
      <c r="K893" s="16"/>
      <c r="L893" s="16"/>
      <c r="M893" s="41"/>
      <c r="N893" s="41"/>
      <c r="O893" s="41"/>
      <c r="P893" s="41"/>
      <c r="Q893" s="41"/>
      <c r="R893" s="41"/>
      <c r="S893" s="41"/>
      <c r="T893" s="82"/>
      <c r="U893" s="82"/>
      <c r="V893" s="89"/>
      <c r="W893" s="92"/>
      <c r="X893" s="82"/>
      <c r="Y893" s="82"/>
      <c r="Z893" s="82"/>
      <c r="AA893" s="82"/>
      <c r="AB893" s="61"/>
      <c r="AC893" s="61"/>
      <c r="AD893" s="61"/>
      <c r="AE893" s="94"/>
    </row>
    <row r="894" spans="1:31" ht="15.75" customHeight="1">
      <c r="A894" s="16"/>
      <c r="B894" s="41"/>
      <c r="C894" s="41"/>
      <c r="D894" s="41"/>
      <c r="E894" s="41"/>
      <c r="F894" s="16"/>
      <c r="G894" s="16"/>
      <c r="H894" s="16"/>
      <c r="I894" s="16"/>
      <c r="J894" s="16"/>
      <c r="K894" s="16"/>
      <c r="L894" s="16"/>
      <c r="M894" s="41"/>
      <c r="N894" s="41"/>
      <c r="O894" s="41"/>
      <c r="P894" s="41"/>
      <c r="Q894" s="41"/>
      <c r="R894" s="41"/>
      <c r="S894" s="41"/>
      <c r="T894" s="82"/>
      <c r="U894" s="82"/>
      <c r="V894" s="89"/>
      <c r="W894" s="92"/>
      <c r="X894" s="82"/>
      <c r="Y894" s="82"/>
      <c r="Z894" s="82"/>
      <c r="AA894" s="82"/>
      <c r="AB894" s="61"/>
      <c r="AC894" s="61"/>
      <c r="AD894" s="61"/>
      <c r="AE894" s="94"/>
    </row>
    <row r="895" spans="1:31" ht="15.75" customHeight="1">
      <c r="A895" s="16"/>
      <c r="B895" s="41"/>
      <c r="C895" s="41"/>
      <c r="D895" s="41"/>
      <c r="E895" s="41"/>
      <c r="F895" s="16"/>
      <c r="G895" s="16"/>
      <c r="H895" s="16"/>
      <c r="I895" s="16"/>
      <c r="J895" s="16"/>
      <c r="K895" s="16"/>
      <c r="L895" s="16"/>
      <c r="M895" s="41"/>
      <c r="N895" s="41"/>
      <c r="O895" s="41"/>
      <c r="P895" s="41"/>
      <c r="Q895" s="41"/>
      <c r="R895" s="41"/>
      <c r="S895" s="41"/>
      <c r="T895" s="82"/>
      <c r="U895" s="82"/>
      <c r="V895" s="89"/>
      <c r="W895" s="92"/>
      <c r="X895" s="82"/>
      <c r="Y895" s="82"/>
      <c r="Z895" s="82"/>
      <c r="AA895" s="82"/>
      <c r="AB895" s="61"/>
      <c r="AC895" s="61"/>
      <c r="AD895" s="61"/>
      <c r="AE895" s="94"/>
    </row>
    <row r="896" spans="1:31" ht="15.75" customHeight="1">
      <c r="A896" s="16"/>
      <c r="B896" s="41"/>
      <c r="C896" s="41"/>
      <c r="D896" s="41"/>
      <c r="E896" s="41"/>
      <c r="F896" s="16"/>
      <c r="G896" s="16"/>
      <c r="H896" s="16"/>
      <c r="I896" s="16"/>
      <c r="J896" s="16"/>
      <c r="K896" s="16"/>
      <c r="L896" s="16"/>
      <c r="M896" s="41"/>
      <c r="N896" s="41"/>
      <c r="O896" s="41"/>
      <c r="P896" s="41"/>
      <c r="Q896" s="41"/>
      <c r="R896" s="41"/>
      <c r="S896" s="41"/>
      <c r="T896" s="82"/>
      <c r="U896" s="82"/>
      <c r="V896" s="89"/>
      <c r="W896" s="92"/>
      <c r="X896" s="82"/>
      <c r="Y896" s="82"/>
      <c r="Z896" s="82"/>
      <c r="AA896" s="82"/>
      <c r="AB896" s="61"/>
      <c r="AC896" s="61"/>
      <c r="AD896" s="61"/>
      <c r="AE896" s="94"/>
    </row>
    <row r="897" spans="1:31" ht="15.75" customHeight="1">
      <c r="A897" s="16"/>
      <c r="B897" s="41"/>
      <c r="C897" s="41"/>
      <c r="D897" s="41"/>
      <c r="E897" s="41"/>
      <c r="F897" s="16"/>
      <c r="G897" s="16"/>
      <c r="H897" s="16"/>
      <c r="I897" s="16"/>
      <c r="J897" s="16"/>
      <c r="K897" s="16"/>
      <c r="L897" s="16"/>
      <c r="M897" s="41"/>
      <c r="N897" s="41"/>
      <c r="O897" s="41"/>
      <c r="P897" s="41"/>
      <c r="Q897" s="41"/>
      <c r="R897" s="41"/>
      <c r="S897" s="41"/>
      <c r="T897" s="82"/>
      <c r="U897" s="82"/>
      <c r="V897" s="89"/>
      <c r="W897" s="92"/>
      <c r="X897" s="82"/>
      <c r="Y897" s="82"/>
      <c r="Z897" s="82"/>
      <c r="AA897" s="82"/>
      <c r="AB897" s="61"/>
      <c r="AC897" s="61"/>
      <c r="AD897" s="61"/>
      <c r="AE897" s="94"/>
    </row>
    <row r="898" spans="1:31" ht="15.75" customHeight="1">
      <c r="A898" s="16"/>
      <c r="B898" s="41"/>
      <c r="C898" s="41"/>
      <c r="D898" s="41"/>
      <c r="E898" s="41"/>
      <c r="F898" s="16"/>
      <c r="G898" s="16"/>
      <c r="H898" s="16"/>
      <c r="I898" s="16"/>
      <c r="J898" s="16"/>
      <c r="K898" s="16"/>
      <c r="L898" s="16"/>
      <c r="M898" s="41"/>
      <c r="N898" s="41"/>
      <c r="O898" s="41"/>
      <c r="P898" s="41"/>
      <c r="Q898" s="41"/>
      <c r="R898" s="41"/>
      <c r="S898" s="41"/>
      <c r="T898" s="82"/>
      <c r="U898" s="82"/>
      <c r="V898" s="89"/>
      <c r="W898" s="92"/>
      <c r="X898" s="82"/>
      <c r="Y898" s="82"/>
      <c r="Z898" s="82"/>
      <c r="AA898" s="82"/>
      <c r="AB898" s="61"/>
      <c r="AC898" s="61"/>
      <c r="AD898" s="61"/>
      <c r="AE898" s="94"/>
    </row>
    <row r="899" spans="1:31" ht="15.75" customHeight="1">
      <c r="A899" s="16"/>
      <c r="B899" s="41"/>
      <c r="C899" s="41"/>
      <c r="D899" s="41"/>
      <c r="E899" s="41"/>
      <c r="F899" s="16"/>
      <c r="G899" s="16"/>
      <c r="H899" s="16"/>
      <c r="I899" s="16"/>
      <c r="J899" s="16"/>
      <c r="K899" s="16"/>
      <c r="L899" s="16"/>
      <c r="M899" s="41"/>
      <c r="N899" s="41"/>
      <c r="O899" s="41"/>
      <c r="P899" s="41"/>
      <c r="Q899" s="41"/>
      <c r="R899" s="41"/>
      <c r="S899" s="41"/>
      <c r="T899" s="82"/>
      <c r="U899" s="82"/>
      <c r="V899" s="89"/>
      <c r="W899" s="92"/>
      <c r="X899" s="82"/>
      <c r="Y899" s="82"/>
      <c r="Z899" s="82"/>
      <c r="AA899" s="82"/>
      <c r="AB899" s="61"/>
      <c r="AC899" s="61"/>
      <c r="AD899" s="61"/>
      <c r="AE899" s="94"/>
    </row>
    <row r="900" spans="1:31" ht="15.75" customHeight="1">
      <c r="A900" s="16"/>
      <c r="B900" s="41"/>
      <c r="C900" s="41"/>
      <c r="D900" s="41"/>
      <c r="E900" s="41"/>
      <c r="F900" s="16"/>
      <c r="G900" s="16"/>
      <c r="H900" s="16"/>
      <c r="I900" s="16"/>
      <c r="J900" s="16"/>
      <c r="K900" s="16"/>
      <c r="L900" s="16"/>
      <c r="M900" s="41"/>
      <c r="N900" s="41"/>
      <c r="O900" s="41"/>
      <c r="P900" s="41"/>
      <c r="Q900" s="41"/>
      <c r="R900" s="41"/>
      <c r="S900" s="41"/>
      <c r="T900" s="82"/>
      <c r="U900" s="82"/>
      <c r="V900" s="89"/>
      <c r="W900" s="92"/>
      <c r="X900" s="82"/>
      <c r="Y900" s="82"/>
      <c r="Z900" s="82"/>
      <c r="AA900" s="82"/>
      <c r="AB900" s="61"/>
      <c r="AC900" s="61"/>
      <c r="AD900" s="61"/>
      <c r="AE900" s="94"/>
    </row>
    <row r="901" spans="1:31" ht="15.75" customHeight="1">
      <c r="A901" s="16"/>
      <c r="B901" s="41"/>
      <c r="C901" s="41"/>
      <c r="D901" s="41"/>
      <c r="E901" s="41"/>
      <c r="F901" s="16"/>
      <c r="G901" s="16"/>
      <c r="H901" s="16"/>
      <c r="I901" s="16"/>
      <c r="J901" s="16"/>
      <c r="K901" s="16"/>
      <c r="L901" s="16"/>
      <c r="M901" s="41"/>
      <c r="N901" s="41"/>
      <c r="O901" s="41"/>
      <c r="P901" s="41"/>
      <c r="Q901" s="41"/>
      <c r="R901" s="41"/>
      <c r="S901" s="41"/>
      <c r="T901" s="82"/>
      <c r="U901" s="82"/>
      <c r="V901" s="89"/>
      <c r="W901" s="92"/>
      <c r="X901" s="82"/>
      <c r="Y901" s="82"/>
      <c r="Z901" s="82"/>
      <c r="AA901" s="82"/>
      <c r="AB901" s="61"/>
      <c r="AC901" s="61"/>
      <c r="AD901" s="61"/>
      <c r="AE901" s="94"/>
    </row>
    <row r="902" spans="1:31" ht="15.75" customHeight="1">
      <c r="A902" s="16"/>
      <c r="B902" s="41"/>
      <c r="C902" s="41"/>
      <c r="D902" s="41"/>
      <c r="E902" s="41"/>
      <c r="F902" s="16"/>
      <c r="G902" s="16"/>
      <c r="H902" s="16"/>
      <c r="I902" s="16"/>
      <c r="J902" s="16"/>
      <c r="K902" s="16"/>
      <c r="L902" s="16"/>
      <c r="M902" s="41"/>
      <c r="N902" s="41"/>
      <c r="O902" s="41"/>
      <c r="P902" s="41"/>
      <c r="Q902" s="41"/>
      <c r="R902" s="41"/>
      <c r="S902" s="41"/>
      <c r="T902" s="82"/>
      <c r="U902" s="82"/>
      <c r="V902" s="89"/>
      <c r="W902" s="92"/>
      <c r="X902" s="82"/>
      <c r="Y902" s="82"/>
      <c r="Z902" s="82"/>
      <c r="AA902" s="82"/>
      <c r="AB902" s="61"/>
      <c r="AC902" s="61"/>
      <c r="AD902" s="61"/>
      <c r="AE902" s="94"/>
    </row>
    <row r="903" spans="1:31" ht="15.75" customHeight="1">
      <c r="A903" s="16"/>
      <c r="B903" s="41"/>
      <c r="C903" s="41"/>
      <c r="D903" s="41"/>
      <c r="E903" s="41"/>
      <c r="F903" s="16"/>
      <c r="G903" s="16"/>
      <c r="H903" s="16"/>
      <c r="I903" s="16"/>
      <c r="J903" s="16"/>
      <c r="K903" s="16"/>
      <c r="L903" s="16"/>
      <c r="M903" s="41"/>
      <c r="N903" s="41"/>
      <c r="O903" s="41"/>
      <c r="P903" s="41"/>
      <c r="Q903" s="41"/>
      <c r="R903" s="41"/>
      <c r="S903" s="41"/>
      <c r="T903" s="82"/>
      <c r="U903" s="82"/>
      <c r="V903" s="89"/>
      <c r="W903" s="92"/>
      <c r="X903" s="82"/>
      <c r="Y903" s="82"/>
      <c r="Z903" s="82"/>
      <c r="AA903" s="82"/>
      <c r="AB903" s="61"/>
      <c r="AC903" s="61"/>
      <c r="AD903" s="61"/>
      <c r="AE903" s="94"/>
    </row>
    <row r="904" spans="1:31" ht="15.75" customHeight="1">
      <c r="A904" s="16"/>
      <c r="B904" s="41"/>
      <c r="C904" s="41"/>
      <c r="D904" s="41"/>
      <c r="E904" s="41"/>
      <c r="F904" s="16"/>
      <c r="G904" s="16"/>
      <c r="H904" s="16"/>
      <c r="I904" s="16"/>
      <c r="J904" s="16"/>
      <c r="K904" s="16"/>
      <c r="L904" s="16"/>
      <c r="M904" s="41"/>
      <c r="N904" s="41"/>
      <c r="O904" s="41"/>
      <c r="P904" s="41"/>
      <c r="Q904" s="41"/>
      <c r="R904" s="41"/>
      <c r="S904" s="41"/>
      <c r="T904" s="82"/>
      <c r="U904" s="82"/>
      <c r="V904" s="89"/>
      <c r="W904" s="92"/>
      <c r="X904" s="82"/>
      <c r="Y904" s="82"/>
      <c r="Z904" s="82"/>
      <c r="AA904" s="82"/>
      <c r="AB904" s="67"/>
      <c r="AC904" s="67"/>
      <c r="AD904" s="67"/>
      <c r="AE904" s="94"/>
    </row>
    <row r="905" spans="1:31" ht="15.75" customHeight="1">
      <c r="A905" s="16"/>
      <c r="B905" s="41"/>
      <c r="C905" s="41"/>
      <c r="D905" s="41"/>
      <c r="E905" s="41"/>
      <c r="F905" s="16"/>
      <c r="G905" s="16"/>
      <c r="H905" s="16"/>
      <c r="I905" s="16"/>
      <c r="J905" s="16"/>
      <c r="K905" s="16"/>
      <c r="L905" s="16"/>
      <c r="M905" s="41"/>
      <c r="N905" s="41"/>
      <c r="O905" s="41"/>
      <c r="P905" s="41"/>
      <c r="Q905" s="41"/>
      <c r="R905" s="41"/>
      <c r="S905" s="41"/>
      <c r="T905" s="82"/>
      <c r="U905" s="82"/>
      <c r="V905" s="89"/>
      <c r="W905" s="92"/>
      <c r="X905" s="82"/>
      <c r="Y905" s="82"/>
      <c r="Z905" s="82"/>
      <c r="AA905" s="82"/>
      <c r="AB905" s="93" t="str">
        <f>Acciones_aportes!C2152</f>
        <v>Consolidación del desarrollo regional, de Sedes y Sección Regional</v>
      </c>
      <c r="AC905" s="88" t="str">
        <f>Acciones_aportes!B2153</f>
        <v>Académico</v>
      </c>
      <c r="AD905" s="25" t="str">
        <f ca="1">IFERROR(__xludf.DUMMYFUNCTION("FILTER(X$2:X$509,W$2:W$509=AB905,V$2:V$509=AC905)"),"3.1.2. Desarrollar planes de estudio intrauniversitarias e interuniversitarias que amplíen la cobertura y el acceso a la Educación Superior Estatal en las distintas regiones, territorios y comunidades  ")</f>
        <v xml:space="preserve">3.1.2. Desarrollar planes de estudio intrauniversitarias e interuniversitarias que amplíen la cobertura y el acceso a la Educación Superior Estatal en las distintas regiones, territorios y comunidades  </v>
      </c>
      <c r="AE905" s="94"/>
    </row>
    <row r="906" spans="1:31" ht="15.75" customHeight="1">
      <c r="A906" s="16"/>
      <c r="B906" s="41"/>
      <c r="C906" s="41"/>
      <c r="D906" s="41"/>
      <c r="E906" s="41"/>
      <c r="F906" s="16"/>
      <c r="G906" s="16"/>
      <c r="H906" s="16"/>
      <c r="I906" s="16"/>
      <c r="J906" s="16"/>
      <c r="K906" s="16"/>
      <c r="L906" s="16"/>
      <c r="M906" s="41"/>
      <c r="N906" s="41"/>
      <c r="O906" s="41"/>
      <c r="P906" s="41"/>
      <c r="Q906" s="41"/>
      <c r="R906" s="41"/>
      <c r="S906" s="41"/>
      <c r="T906" s="82"/>
      <c r="U906" s="82"/>
      <c r="V906" s="89"/>
      <c r="W906" s="92"/>
      <c r="X906" s="82"/>
      <c r="Y906" s="82"/>
      <c r="Z906" s="82"/>
      <c r="AA906" s="82"/>
      <c r="AB906" s="61"/>
      <c r="AC906" s="61"/>
      <c r="AD906" s="61" t="str">
        <f ca="1">IFERROR(__xludf.DUMMYFUNCTION("""COMPUTED_VALUE"""),"3.1.3. Generar alianzas académicas  intrauniversitarias e interuniversitarias que permitan el desarrollo de iniciativas de investigación y extensión conjuntas en las regiones, territorios y comunidades")</f>
        <v>3.1.3. Generar alianzas académicas  intrauniversitarias e interuniversitarias que permitan el desarrollo de iniciativas de investigación y extensión conjuntas en las regiones, territorios y comunidades</v>
      </c>
      <c r="AE906" s="94"/>
    </row>
    <row r="907" spans="1:31" ht="15.75" customHeight="1">
      <c r="A907" s="16"/>
      <c r="B907" s="41"/>
      <c r="C907" s="41"/>
      <c r="D907" s="41"/>
      <c r="E907" s="41"/>
      <c r="F907" s="16"/>
      <c r="G907" s="16"/>
      <c r="H907" s="16"/>
      <c r="I907" s="16"/>
      <c r="J907" s="16"/>
      <c r="K907" s="16"/>
      <c r="L907" s="16"/>
      <c r="M907" s="41"/>
      <c r="N907" s="41"/>
      <c r="O907" s="41"/>
      <c r="P907" s="41"/>
      <c r="Q907" s="41"/>
      <c r="R907" s="41"/>
      <c r="S907" s="41"/>
      <c r="T907" s="82"/>
      <c r="U907" s="82"/>
      <c r="V907" s="89"/>
      <c r="W907" s="92"/>
      <c r="X907" s="82"/>
      <c r="Y907" s="82"/>
      <c r="Z907" s="82"/>
      <c r="AA907" s="82"/>
      <c r="AB907" s="26" t="str">
        <f ca="1">IFERROR(__xludf.DUMMYFUNCTION("UNIQUE(FILTER(V$2:V$509,W$2:W$509=AB905))"),"Administrativo ")</f>
        <v xml:space="preserve">Administrativo </v>
      </c>
      <c r="AC907" s="61"/>
      <c r="AD907" s="61" t="str">
        <f ca="1">IFERROR(__xludf.DUMMYFUNCTION("""COMPUTED_VALUE"""),"3.1.4. Desarrollar alianzas universitarias con participación interinstitucional pública y con otras organizaciones de la sociedad civil en los ámbitos regionales, territoriales y locales")</f>
        <v>3.1.4. Desarrollar alianzas universitarias con participación interinstitucional pública y con otras organizaciones de la sociedad civil en los ámbitos regionales, territoriales y locales</v>
      </c>
      <c r="AE907" s="94"/>
    </row>
    <row r="908" spans="1:31" ht="15.75" customHeight="1">
      <c r="A908" s="16"/>
      <c r="B908" s="41"/>
      <c r="C908" s="41"/>
      <c r="D908" s="41"/>
      <c r="E908" s="41"/>
      <c r="F908" s="16"/>
      <c r="G908" s="16"/>
      <c r="H908" s="16"/>
      <c r="I908" s="16"/>
      <c r="J908" s="16"/>
      <c r="K908" s="16"/>
      <c r="L908" s="16"/>
      <c r="M908" s="41"/>
      <c r="N908" s="41"/>
      <c r="O908" s="41"/>
      <c r="P908" s="41"/>
      <c r="Q908" s="41"/>
      <c r="R908" s="41"/>
      <c r="S908" s="41"/>
      <c r="T908" s="82"/>
      <c r="U908" s="82"/>
      <c r="V908" s="89"/>
      <c r="W908" s="92"/>
      <c r="X908" s="82"/>
      <c r="Y908" s="82"/>
      <c r="Z908" s="82"/>
      <c r="AA908" s="82"/>
      <c r="AB908" s="62" t="str">
        <f ca="1">IFERROR(__xludf.DUMMYFUNCTION("""COMPUTED_VALUE"""),"Académico")</f>
        <v>Académico</v>
      </c>
      <c r="AC908" s="61"/>
      <c r="AD908" s="61" t="str">
        <f ca="1">IFERROR(__xludf.DUMMYFUNCTION("""COMPUTED_VALUE"""),"3.1.5. Fortalecer las acciones propuestas en el observatorio regional institucional")</f>
        <v>3.1.5. Fortalecer las acciones propuestas en el observatorio regional institucional</v>
      </c>
      <c r="AE908" s="94"/>
    </row>
    <row r="909" spans="1:31" ht="15.75" customHeight="1">
      <c r="A909" s="16"/>
      <c r="B909" s="41"/>
      <c r="C909" s="41"/>
      <c r="D909" s="41"/>
      <c r="E909" s="41"/>
      <c r="F909" s="16"/>
      <c r="G909" s="16"/>
      <c r="H909" s="16"/>
      <c r="I909" s="16"/>
      <c r="J909" s="16"/>
      <c r="K909" s="16"/>
      <c r="L909" s="16"/>
      <c r="M909" s="41"/>
      <c r="N909" s="41"/>
      <c r="O909" s="41"/>
      <c r="P909" s="41"/>
      <c r="Q909" s="41"/>
      <c r="R909" s="41"/>
      <c r="S909" s="41"/>
      <c r="T909" s="82"/>
      <c r="U909" s="82"/>
      <c r="V909" s="89"/>
      <c r="W909" s="92"/>
      <c r="X909" s="82"/>
      <c r="Y909" s="82"/>
      <c r="Z909" s="82"/>
      <c r="AA909" s="82"/>
      <c r="AB909" s="61" t="str">
        <f ca="1">IFERROR(__xludf.DUMMYFUNCTION("""COMPUTED_VALUE"""),"Vida Universitaria")</f>
        <v>Vida Universitaria</v>
      </c>
      <c r="AC909" s="61"/>
      <c r="AD909" s="61" t="str">
        <f ca="1">IFERROR(__xludf.DUMMYFUNCTION("""COMPUTED_VALUE"""),"3.1.6. Promover el fortalecimiento del quehacer sustantivo de las sedes y sección regional que responda a la perspectiva de desarrollo integral de los territorios, regiones y comunidades")</f>
        <v>3.1.6. Promover el fortalecimiento del quehacer sustantivo de las sedes y sección regional que responda a la perspectiva de desarrollo integral de los territorios, regiones y comunidades</v>
      </c>
      <c r="AE909" s="94"/>
    </row>
    <row r="910" spans="1:31" ht="15.75" customHeight="1">
      <c r="A910" s="16"/>
      <c r="B910" s="41"/>
      <c r="C910" s="41"/>
      <c r="D910" s="41"/>
      <c r="E910" s="41"/>
      <c r="F910" s="16"/>
      <c r="G910" s="16"/>
      <c r="H910" s="16"/>
      <c r="I910" s="16"/>
      <c r="J910" s="16"/>
      <c r="K910" s="16"/>
      <c r="L910" s="16"/>
      <c r="M910" s="41"/>
      <c r="N910" s="41"/>
      <c r="O910" s="41"/>
      <c r="P910" s="41"/>
      <c r="Q910" s="41"/>
      <c r="R910" s="41"/>
      <c r="S910" s="41"/>
      <c r="T910" s="82"/>
      <c r="U910" s="82"/>
      <c r="V910" s="89"/>
      <c r="W910" s="92"/>
      <c r="X910" s="82"/>
      <c r="Y910" s="82"/>
      <c r="Z910" s="82"/>
      <c r="AA910" s="82"/>
      <c r="AB910" s="61"/>
      <c r="AC910" s="61"/>
      <c r="AD910" s="61"/>
      <c r="AE910" s="94"/>
    </row>
    <row r="911" spans="1:31" ht="15.75" customHeight="1">
      <c r="A911" s="16"/>
      <c r="B911" s="41"/>
      <c r="C911" s="41"/>
      <c r="D911" s="41"/>
      <c r="E911" s="41"/>
      <c r="F911" s="16"/>
      <c r="G911" s="16"/>
      <c r="H911" s="16"/>
      <c r="I911" s="16"/>
      <c r="J911" s="16"/>
      <c r="K911" s="16"/>
      <c r="L911" s="16"/>
      <c r="M911" s="41"/>
      <c r="N911" s="41"/>
      <c r="O911" s="41"/>
      <c r="P911" s="41"/>
      <c r="Q911" s="41"/>
      <c r="R911" s="41"/>
      <c r="S911" s="41"/>
      <c r="T911" s="82"/>
      <c r="U911" s="82"/>
      <c r="V911" s="89"/>
      <c r="W911" s="92"/>
      <c r="X911" s="82"/>
      <c r="Y911" s="82"/>
      <c r="Z911" s="82"/>
      <c r="AA911" s="82"/>
      <c r="AB911" s="61"/>
      <c r="AC911" s="61"/>
      <c r="AD911" s="61"/>
      <c r="AE911" s="94"/>
    </row>
    <row r="912" spans="1:31" ht="15.75" customHeight="1">
      <c r="A912" s="16"/>
      <c r="B912" s="41"/>
      <c r="C912" s="41"/>
      <c r="D912" s="41"/>
      <c r="E912" s="41"/>
      <c r="F912" s="16"/>
      <c r="G912" s="16"/>
      <c r="H912" s="16"/>
      <c r="I912" s="16"/>
      <c r="J912" s="16"/>
      <c r="K912" s="16"/>
      <c r="L912" s="16"/>
      <c r="M912" s="41"/>
      <c r="N912" s="41"/>
      <c r="O912" s="41"/>
      <c r="P912" s="41"/>
      <c r="Q912" s="41"/>
      <c r="R912" s="41"/>
      <c r="S912" s="41"/>
      <c r="T912" s="82"/>
      <c r="U912" s="82"/>
      <c r="V912" s="89"/>
      <c r="W912" s="92"/>
      <c r="X912" s="82"/>
      <c r="Y912" s="82"/>
      <c r="Z912" s="82"/>
      <c r="AA912" s="82"/>
      <c r="AB912" s="61"/>
      <c r="AC912" s="61"/>
      <c r="AD912" s="61"/>
      <c r="AE912" s="94"/>
    </row>
    <row r="913" spans="1:31" ht="15.75" customHeight="1">
      <c r="A913" s="16"/>
      <c r="B913" s="41"/>
      <c r="C913" s="41"/>
      <c r="D913" s="41"/>
      <c r="E913" s="41"/>
      <c r="F913" s="16"/>
      <c r="G913" s="16"/>
      <c r="H913" s="16"/>
      <c r="I913" s="16"/>
      <c r="J913" s="16"/>
      <c r="K913" s="16"/>
      <c r="L913" s="16"/>
      <c r="M913" s="41"/>
      <c r="N913" s="41"/>
      <c r="O913" s="41"/>
      <c r="P913" s="41"/>
      <c r="Q913" s="41"/>
      <c r="R913" s="41"/>
      <c r="S913" s="41"/>
      <c r="T913" s="82"/>
      <c r="U913" s="82"/>
      <c r="V913" s="89"/>
      <c r="W913" s="92"/>
      <c r="X913" s="82"/>
      <c r="Y913" s="82"/>
      <c r="Z913" s="82"/>
      <c r="AA913" s="82"/>
      <c r="AB913" s="61"/>
      <c r="AC913" s="61"/>
      <c r="AD913" s="61"/>
      <c r="AE913" s="94"/>
    </row>
    <row r="914" spans="1:31" ht="15.75" customHeight="1">
      <c r="A914" s="16"/>
      <c r="B914" s="41"/>
      <c r="C914" s="41"/>
      <c r="D914" s="41"/>
      <c r="E914" s="41"/>
      <c r="F914" s="16"/>
      <c r="G914" s="16"/>
      <c r="H914" s="16"/>
      <c r="I914" s="16"/>
      <c r="J914" s="16"/>
      <c r="K914" s="16"/>
      <c r="L914" s="16"/>
      <c r="M914" s="41"/>
      <c r="N914" s="41"/>
      <c r="O914" s="41"/>
      <c r="P914" s="41"/>
      <c r="Q914" s="41"/>
      <c r="R914" s="41"/>
      <c r="S914" s="41"/>
      <c r="T914" s="82"/>
      <c r="U914" s="82"/>
      <c r="V914" s="89"/>
      <c r="W914" s="92"/>
      <c r="X914" s="82"/>
      <c r="Y914" s="82"/>
      <c r="Z914" s="82"/>
      <c r="AA914" s="82"/>
      <c r="AB914" s="61"/>
      <c r="AC914" s="61"/>
      <c r="AD914" s="61"/>
      <c r="AE914" s="94"/>
    </row>
    <row r="915" spans="1:31" ht="15.75" customHeight="1">
      <c r="A915" s="16"/>
      <c r="B915" s="41"/>
      <c r="C915" s="41"/>
      <c r="D915" s="41"/>
      <c r="E915" s="41"/>
      <c r="F915" s="16"/>
      <c r="G915" s="16"/>
      <c r="H915" s="16"/>
      <c r="I915" s="16"/>
      <c r="J915" s="16"/>
      <c r="K915" s="16"/>
      <c r="L915" s="16"/>
      <c r="M915" s="41"/>
      <c r="N915" s="41"/>
      <c r="O915" s="41"/>
      <c r="P915" s="41"/>
      <c r="Q915" s="41"/>
      <c r="R915" s="41"/>
      <c r="S915" s="41"/>
      <c r="T915" s="82"/>
      <c r="U915" s="82"/>
      <c r="V915" s="89"/>
      <c r="W915" s="92"/>
      <c r="X915" s="82"/>
      <c r="Y915" s="82"/>
      <c r="Z915" s="82"/>
      <c r="AA915" s="82"/>
      <c r="AB915" s="61"/>
      <c r="AC915" s="61"/>
      <c r="AD915" s="61"/>
      <c r="AE915" s="94"/>
    </row>
    <row r="916" spans="1:31" ht="15.75" customHeight="1">
      <c r="A916" s="16"/>
      <c r="B916" s="41"/>
      <c r="C916" s="41"/>
      <c r="D916" s="41"/>
      <c r="E916" s="41"/>
      <c r="F916" s="16"/>
      <c r="G916" s="16"/>
      <c r="H916" s="16"/>
      <c r="I916" s="16"/>
      <c r="J916" s="16"/>
      <c r="K916" s="16"/>
      <c r="L916" s="16"/>
      <c r="M916" s="41"/>
      <c r="N916" s="41"/>
      <c r="O916" s="41"/>
      <c r="P916" s="41"/>
      <c r="Q916" s="41"/>
      <c r="R916" s="41"/>
      <c r="S916" s="41"/>
      <c r="T916" s="82"/>
      <c r="U916" s="82"/>
      <c r="V916" s="89"/>
      <c r="W916" s="92"/>
      <c r="X916" s="82"/>
      <c r="Y916" s="82"/>
      <c r="Z916" s="82"/>
      <c r="AA916" s="82"/>
      <c r="AB916" s="61"/>
      <c r="AC916" s="61"/>
      <c r="AD916" s="61"/>
      <c r="AE916" s="94"/>
    </row>
    <row r="917" spans="1:31" ht="15.75" customHeight="1">
      <c r="A917" s="16"/>
      <c r="B917" s="41"/>
      <c r="C917" s="41"/>
      <c r="D917" s="41"/>
      <c r="E917" s="41"/>
      <c r="F917" s="16"/>
      <c r="G917" s="16"/>
      <c r="H917" s="16"/>
      <c r="I917" s="16"/>
      <c r="J917" s="16"/>
      <c r="K917" s="16"/>
      <c r="L917" s="16"/>
      <c r="M917" s="41"/>
      <c r="N917" s="41"/>
      <c r="O917" s="41"/>
      <c r="P917" s="41"/>
      <c r="Q917" s="41"/>
      <c r="R917" s="41"/>
      <c r="S917" s="41"/>
      <c r="T917" s="82"/>
      <c r="U917" s="82"/>
      <c r="V917" s="89"/>
      <c r="W917" s="92"/>
      <c r="X917" s="82"/>
      <c r="Y917" s="82"/>
      <c r="Z917" s="82"/>
      <c r="AA917" s="82"/>
      <c r="AB917" s="61"/>
      <c r="AC917" s="61"/>
      <c r="AD917" s="61"/>
      <c r="AE917" s="94"/>
    </row>
    <row r="918" spans="1:31" ht="15.75" customHeight="1">
      <c r="A918" s="16"/>
      <c r="B918" s="41"/>
      <c r="C918" s="41"/>
      <c r="D918" s="41"/>
      <c r="E918" s="41"/>
      <c r="F918" s="16"/>
      <c r="G918" s="16"/>
      <c r="H918" s="16"/>
      <c r="I918" s="16"/>
      <c r="J918" s="16"/>
      <c r="K918" s="16"/>
      <c r="L918" s="16"/>
      <c r="M918" s="41"/>
      <c r="N918" s="41"/>
      <c r="O918" s="41"/>
      <c r="P918" s="41"/>
      <c r="Q918" s="41"/>
      <c r="R918" s="41"/>
      <c r="S918" s="41"/>
      <c r="T918" s="82"/>
      <c r="U918" s="82"/>
      <c r="V918" s="89"/>
      <c r="W918" s="92"/>
      <c r="X918" s="82"/>
      <c r="Y918" s="82"/>
      <c r="Z918" s="82"/>
      <c r="AA918" s="82"/>
      <c r="AB918" s="61"/>
      <c r="AC918" s="61"/>
      <c r="AD918" s="61"/>
      <c r="AE918" s="94"/>
    </row>
    <row r="919" spans="1:31" ht="15.75" customHeight="1">
      <c r="A919" s="16"/>
      <c r="B919" s="41"/>
      <c r="C919" s="41"/>
      <c r="D919" s="41"/>
      <c r="E919" s="41"/>
      <c r="F919" s="16"/>
      <c r="G919" s="16"/>
      <c r="H919" s="16"/>
      <c r="I919" s="16"/>
      <c r="J919" s="16"/>
      <c r="K919" s="16"/>
      <c r="L919" s="16"/>
      <c r="M919" s="41"/>
      <c r="N919" s="41"/>
      <c r="O919" s="41"/>
      <c r="P919" s="41"/>
      <c r="Q919" s="41"/>
      <c r="R919" s="41"/>
      <c r="S919" s="41"/>
      <c r="T919" s="82"/>
      <c r="U919" s="82"/>
      <c r="V919" s="89"/>
      <c r="W919" s="92"/>
      <c r="X919" s="82"/>
      <c r="Y919" s="82"/>
      <c r="Z919" s="82"/>
      <c r="AA919" s="82"/>
      <c r="AB919" s="61"/>
      <c r="AC919" s="61"/>
      <c r="AD919" s="61"/>
      <c r="AE919" s="94"/>
    </row>
    <row r="920" spans="1:31" ht="15.75" customHeight="1">
      <c r="A920" s="16"/>
      <c r="B920" s="41"/>
      <c r="C920" s="41"/>
      <c r="D920" s="41"/>
      <c r="E920" s="41"/>
      <c r="F920" s="16"/>
      <c r="G920" s="16"/>
      <c r="H920" s="16"/>
      <c r="I920" s="16"/>
      <c r="J920" s="16"/>
      <c r="K920" s="16"/>
      <c r="L920" s="16"/>
      <c r="M920" s="41"/>
      <c r="N920" s="41"/>
      <c r="O920" s="41"/>
      <c r="P920" s="41"/>
      <c r="Q920" s="41"/>
      <c r="R920" s="41"/>
      <c r="S920" s="41"/>
      <c r="T920" s="82"/>
      <c r="U920" s="82"/>
      <c r="V920" s="89"/>
      <c r="W920" s="92"/>
      <c r="X920" s="82"/>
      <c r="Y920" s="82"/>
      <c r="Z920" s="82"/>
      <c r="AA920" s="82"/>
      <c r="AB920" s="61"/>
      <c r="AC920" s="61"/>
      <c r="AD920" s="61"/>
      <c r="AE920" s="94"/>
    </row>
    <row r="921" spans="1:31" ht="15.75" customHeight="1">
      <c r="A921" s="16"/>
      <c r="B921" s="41"/>
      <c r="C921" s="41"/>
      <c r="D921" s="41"/>
      <c r="E921" s="41"/>
      <c r="F921" s="16"/>
      <c r="G921" s="16"/>
      <c r="H921" s="16"/>
      <c r="I921" s="16"/>
      <c r="J921" s="16"/>
      <c r="K921" s="16"/>
      <c r="L921" s="16"/>
      <c r="M921" s="41"/>
      <c r="N921" s="41"/>
      <c r="O921" s="41"/>
      <c r="P921" s="41"/>
      <c r="Q921" s="41"/>
      <c r="R921" s="41"/>
      <c r="S921" s="41"/>
      <c r="T921" s="82"/>
      <c r="U921" s="82"/>
      <c r="V921" s="89"/>
      <c r="W921" s="92"/>
      <c r="X921" s="82"/>
      <c r="Y921" s="82"/>
      <c r="Z921" s="82"/>
      <c r="AA921" s="82"/>
      <c r="AB921" s="61"/>
      <c r="AC921" s="61"/>
      <c r="AD921" s="61"/>
      <c r="AE921" s="94"/>
    </row>
    <row r="922" spans="1:31" ht="15.75" customHeight="1">
      <c r="A922" s="16"/>
      <c r="B922" s="41"/>
      <c r="C922" s="41"/>
      <c r="D922" s="41"/>
      <c r="E922" s="41"/>
      <c r="F922" s="16"/>
      <c r="G922" s="16"/>
      <c r="H922" s="16"/>
      <c r="I922" s="16"/>
      <c r="J922" s="16"/>
      <c r="K922" s="16"/>
      <c r="L922" s="16"/>
      <c r="M922" s="41"/>
      <c r="N922" s="41"/>
      <c r="O922" s="41"/>
      <c r="P922" s="41"/>
      <c r="Q922" s="41"/>
      <c r="R922" s="41"/>
      <c r="S922" s="41"/>
      <c r="T922" s="82"/>
      <c r="U922" s="82"/>
      <c r="V922" s="89"/>
      <c r="W922" s="92"/>
      <c r="X922" s="82"/>
      <c r="Y922" s="82"/>
      <c r="Z922" s="82"/>
      <c r="AA922" s="82"/>
      <c r="AB922" s="67"/>
      <c r="AC922" s="67"/>
      <c r="AD922" s="67"/>
      <c r="AE922" s="94"/>
    </row>
    <row r="923" spans="1:31" ht="15.75" customHeight="1">
      <c r="A923" s="16"/>
      <c r="B923" s="41"/>
      <c r="C923" s="41"/>
      <c r="D923" s="41"/>
      <c r="E923" s="41"/>
      <c r="F923" s="16"/>
      <c r="G923" s="16"/>
      <c r="H923" s="16"/>
      <c r="I923" s="16"/>
      <c r="J923" s="16"/>
      <c r="K923" s="16"/>
      <c r="L923" s="16"/>
      <c r="M923" s="41"/>
      <c r="N923" s="41"/>
      <c r="O923" s="41"/>
      <c r="P923" s="41"/>
      <c r="Q923" s="41"/>
      <c r="R923" s="41"/>
      <c r="S923" s="41"/>
      <c r="T923" s="82"/>
      <c r="U923" s="82"/>
      <c r="V923" s="89"/>
      <c r="W923" s="92"/>
      <c r="X923" s="82"/>
      <c r="Y923" s="82"/>
      <c r="Z923" s="82"/>
      <c r="AA923" s="82"/>
      <c r="AB923" s="93" t="str">
        <f>Acciones_aportes!C2195</f>
        <v>Consolidación del desarrollo regional, de Sedes y Sección Regional</v>
      </c>
      <c r="AC923" s="88" t="str">
        <f>Acciones_aportes!B2196</f>
        <v>Académico</v>
      </c>
      <c r="AD923" s="25" t="str">
        <f ca="1">IFERROR(__xludf.DUMMYFUNCTION("FILTER(X$2:X$509,W$2:W$509=AB923,V$2:V$509=AC923)"),"3.1.2. Desarrollar planes de estudio intrauniversitarias e interuniversitarias que amplíen la cobertura y el acceso a la Educación Superior Estatal en las distintas regiones, territorios y comunidades  ")</f>
        <v xml:space="preserve">3.1.2. Desarrollar planes de estudio intrauniversitarias e interuniversitarias que amplíen la cobertura y el acceso a la Educación Superior Estatal en las distintas regiones, territorios y comunidades  </v>
      </c>
      <c r="AE923" s="94"/>
    </row>
    <row r="924" spans="1:31" ht="15.75" customHeight="1">
      <c r="A924" s="16"/>
      <c r="B924" s="41"/>
      <c r="C924" s="41"/>
      <c r="D924" s="41"/>
      <c r="E924" s="41"/>
      <c r="F924" s="16"/>
      <c r="G924" s="16"/>
      <c r="H924" s="16"/>
      <c r="I924" s="16"/>
      <c r="J924" s="16"/>
      <c r="K924" s="16"/>
      <c r="L924" s="16"/>
      <c r="M924" s="41"/>
      <c r="N924" s="41"/>
      <c r="O924" s="41"/>
      <c r="P924" s="41"/>
      <c r="Q924" s="41"/>
      <c r="R924" s="41"/>
      <c r="S924" s="41"/>
      <c r="T924" s="82"/>
      <c r="U924" s="82"/>
      <c r="V924" s="89"/>
      <c r="W924" s="92"/>
      <c r="X924" s="82"/>
      <c r="Y924" s="82"/>
      <c r="Z924" s="82"/>
      <c r="AA924" s="82"/>
      <c r="AB924" s="61"/>
      <c r="AC924" s="61"/>
      <c r="AD924" s="61" t="str">
        <f ca="1">IFERROR(__xludf.DUMMYFUNCTION("""COMPUTED_VALUE"""),"3.1.3. Generar alianzas académicas  intrauniversitarias e interuniversitarias que permitan el desarrollo de iniciativas de investigación y extensión conjuntas en las regiones, territorios y comunidades")</f>
        <v>3.1.3. Generar alianzas académicas  intrauniversitarias e interuniversitarias que permitan el desarrollo de iniciativas de investigación y extensión conjuntas en las regiones, territorios y comunidades</v>
      </c>
      <c r="AE924" s="94"/>
    </row>
    <row r="925" spans="1:31" ht="15.75" customHeight="1">
      <c r="A925" s="16"/>
      <c r="B925" s="41"/>
      <c r="C925" s="41"/>
      <c r="D925" s="41"/>
      <c r="E925" s="41"/>
      <c r="F925" s="16"/>
      <c r="G925" s="16"/>
      <c r="H925" s="16"/>
      <c r="I925" s="16"/>
      <c r="J925" s="16"/>
      <c r="K925" s="16"/>
      <c r="L925" s="16"/>
      <c r="M925" s="41"/>
      <c r="N925" s="41"/>
      <c r="O925" s="41"/>
      <c r="P925" s="41"/>
      <c r="Q925" s="41"/>
      <c r="R925" s="41"/>
      <c r="S925" s="41"/>
      <c r="T925" s="82"/>
      <c r="U925" s="82"/>
      <c r="V925" s="89"/>
      <c r="W925" s="92"/>
      <c r="X925" s="82"/>
      <c r="Y925" s="82"/>
      <c r="Z925" s="82"/>
      <c r="AA925" s="82"/>
      <c r="AB925" s="26" t="str">
        <f ca="1">IFERROR(__xludf.DUMMYFUNCTION("UNIQUE(FILTER(V$2:V$509,W$2:W$509=AB923))"),"Administrativo ")</f>
        <v xml:space="preserve">Administrativo </v>
      </c>
      <c r="AC925" s="61"/>
      <c r="AD925" s="61" t="str">
        <f ca="1">IFERROR(__xludf.DUMMYFUNCTION("""COMPUTED_VALUE"""),"3.1.4. Desarrollar alianzas universitarias con participación interinstitucional pública y con otras organizaciones de la sociedad civil en los ámbitos regionales, territoriales y locales")</f>
        <v>3.1.4. Desarrollar alianzas universitarias con participación interinstitucional pública y con otras organizaciones de la sociedad civil en los ámbitos regionales, territoriales y locales</v>
      </c>
      <c r="AE925" s="94"/>
    </row>
    <row r="926" spans="1:31" ht="15.75" customHeight="1">
      <c r="A926" s="16"/>
      <c r="B926" s="41"/>
      <c r="C926" s="41"/>
      <c r="D926" s="41"/>
      <c r="E926" s="41"/>
      <c r="F926" s="16"/>
      <c r="G926" s="16"/>
      <c r="H926" s="16"/>
      <c r="I926" s="16"/>
      <c r="J926" s="16"/>
      <c r="K926" s="16"/>
      <c r="L926" s="16"/>
      <c r="M926" s="41"/>
      <c r="N926" s="41"/>
      <c r="O926" s="41"/>
      <c r="P926" s="41"/>
      <c r="Q926" s="41"/>
      <c r="R926" s="41"/>
      <c r="S926" s="41"/>
      <c r="T926" s="82"/>
      <c r="U926" s="82"/>
      <c r="V926" s="89"/>
      <c r="W926" s="92"/>
      <c r="X926" s="82"/>
      <c r="Y926" s="82"/>
      <c r="Z926" s="82"/>
      <c r="AA926" s="82"/>
      <c r="AB926" s="62" t="str">
        <f ca="1">IFERROR(__xludf.DUMMYFUNCTION("""COMPUTED_VALUE"""),"Académico")</f>
        <v>Académico</v>
      </c>
      <c r="AC926" s="61"/>
      <c r="AD926" s="61" t="str">
        <f ca="1">IFERROR(__xludf.DUMMYFUNCTION("""COMPUTED_VALUE"""),"3.1.5. Fortalecer las acciones propuestas en el observatorio regional institucional")</f>
        <v>3.1.5. Fortalecer las acciones propuestas en el observatorio regional institucional</v>
      </c>
      <c r="AE926" s="94"/>
    </row>
    <row r="927" spans="1:31" ht="15.75" customHeight="1">
      <c r="A927" s="16"/>
      <c r="B927" s="41"/>
      <c r="C927" s="41"/>
      <c r="D927" s="41"/>
      <c r="E927" s="41"/>
      <c r="F927" s="16"/>
      <c r="G927" s="16"/>
      <c r="H927" s="16"/>
      <c r="I927" s="16"/>
      <c r="J927" s="16"/>
      <c r="K927" s="16"/>
      <c r="L927" s="16"/>
      <c r="M927" s="41"/>
      <c r="N927" s="41"/>
      <c r="O927" s="41"/>
      <c r="P927" s="41"/>
      <c r="Q927" s="41"/>
      <c r="R927" s="41"/>
      <c r="S927" s="41"/>
      <c r="T927" s="82"/>
      <c r="U927" s="82"/>
      <c r="V927" s="89"/>
      <c r="W927" s="92"/>
      <c r="X927" s="82"/>
      <c r="Y927" s="82"/>
      <c r="Z927" s="82"/>
      <c r="AA927" s="82"/>
      <c r="AB927" s="61" t="str">
        <f ca="1">IFERROR(__xludf.DUMMYFUNCTION("""COMPUTED_VALUE"""),"Vida Universitaria")</f>
        <v>Vida Universitaria</v>
      </c>
      <c r="AC927" s="61"/>
      <c r="AD927" s="61" t="str">
        <f ca="1">IFERROR(__xludf.DUMMYFUNCTION("""COMPUTED_VALUE"""),"3.1.6. Promover el fortalecimiento del quehacer sustantivo de las sedes y sección regional que responda a la perspectiva de desarrollo integral de los territorios, regiones y comunidades")</f>
        <v>3.1.6. Promover el fortalecimiento del quehacer sustantivo de las sedes y sección regional que responda a la perspectiva de desarrollo integral de los territorios, regiones y comunidades</v>
      </c>
      <c r="AE927" s="94"/>
    </row>
    <row r="928" spans="1:31" ht="15.75" customHeight="1">
      <c r="A928" s="16"/>
      <c r="B928" s="41"/>
      <c r="C928" s="41"/>
      <c r="D928" s="41"/>
      <c r="E928" s="41"/>
      <c r="F928" s="16"/>
      <c r="G928" s="16"/>
      <c r="H928" s="16"/>
      <c r="I928" s="16"/>
      <c r="J928" s="16"/>
      <c r="K928" s="16"/>
      <c r="L928" s="16"/>
      <c r="M928" s="41"/>
      <c r="N928" s="41"/>
      <c r="O928" s="41"/>
      <c r="P928" s="41"/>
      <c r="Q928" s="41"/>
      <c r="R928" s="41"/>
      <c r="S928" s="41"/>
      <c r="T928" s="82"/>
      <c r="U928" s="82"/>
      <c r="V928" s="89"/>
      <c r="W928" s="92"/>
      <c r="X928" s="82"/>
      <c r="Y928" s="82"/>
      <c r="Z928" s="82"/>
      <c r="AA928" s="82"/>
      <c r="AB928" s="61"/>
      <c r="AC928" s="61"/>
      <c r="AD928" s="61"/>
      <c r="AE928" s="94"/>
    </row>
    <row r="929" spans="1:31" ht="15.75" customHeight="1">
      <c r="A929" s="16"/>
      <c r="B929" s="41"/>
      <c r="C929" s="41"/>
      <c r="D929" s="41"/>
      <c r="E929" s="41"/>
      <c r="F929" s="16"/>
      <c r="G929" s="16"/>
      <c r="H929" s="16"/>
      <c r="I929" s="16"/>
      <c r="J929" s="16"/>
      <c r="K929" s="16"/>
      <c r="L929" s="16"/>
      <c r="M929" s="41"/>
      <c r="N929" s="41"/>
      <c r="O929" s="41"/>
      <c r="P929" s="41"/>
      <c r="Q929" s="41"/>
      <c r="R929" s="41"/>
      <c r="S929" s="41"/>
      <c r="T929" s="82"/>
      <c r="U929" s="82"/>
      <c r="V929" s="89"/>
      <c r="W929" s="92"/>
      <c r="X929" s="82"/>
      <c r="Y929" s="82"/>
      <c r="Z929" s="82"/>
      <c r="AA929" s="82"/>
      <c r="AB929" s="61"/>
      <c r="AC929" s="61"/>
      <c r="AD929" s="61"/>
      <c r="AE929" s="94"/>
    </row>
    <row r="930" spans="1:31" ht="15.75" customHeight="1">
      <c r="A930" s="16"/>
      <c r="B930" s="41"/>
      <c r="C930" s="41"/>
      <c r="D930" s="41"/>
      <c r="E930" s="41"/>
      <c r="F930" s="16"/>
      <c r="G930" s="16"/>
      <c r="H930" s="16"/>
      <c r="I930" s="16"/>
      <c r="J930" s="16"/>
      <c r="K930" s="16"/>
      <c r="L930" s="16"/>
      <c r="M930" s="41"/>
      <c r="N930" s="41"/>
      <c r="O930" s="41"/>
      <c r="P930" s="41"/>
      <c r="Q930" s="41"/>
      <c r="R930" s="41"/>
      <c r="S930" s="41"/>
      <c r="T930" s="82"/>
      <c r="U930" s="82"/>
      <c r="V930" s="89"/>
      <c r="W930" s="92"/>
      <c r="X930" s="82"/>
      <c r="Y930" s="82"/>
      <c r="Z930" s="82"/>
      <c r="AA930" s="82"/>
      <c r="AB930" s="61"/>
      <c r="AC930" s="61"/>
      <c r="AD930" s="61"/>
      <c r="AE930" s="94"/>
    </row>
    <row r="931" spans="1:31" ht="15.75" customHeight="1">
      <c r="A931" s="16"/>
      <c r="B931" s="41"/>
      <c r="C931" s="41"/>
      <c r="D931" s="41"/>
      <c r="E931" s="41"/>
      <c r="F931" s="16"/>
      <c r="G931" s="16"/>
      <c r="H931" s="16"/>
      <c r="I931" s="16"/>
      <c r="J931" s="16"/>
      <c r="K931" s="16"/>
      <c r="L931" s="16"/>
      <c r="M931" s="41"/>
      <c r="N931" s="41"/>
      <c r="O931" s="41"/>
      <c r="P931" s="41"/>
      <c r="Q931" s="41"/>
      <c r="R931" s="41"/>
      <c r="S931" s="41"/>
      <c r="T931" s="82"/>
      <c r="U931" s="82"/>
      <c r="V931" s="89"/>
      <c r="W931" s="92"/>
      <c r="X931" s="82"/>
      <c r="Y931" s="82"/>
      <c r="Z931" s="82"/>
      <c r="AA931" s="82"/>
      <c r="AB931" s="61"/>
      <c r="AC931" s="61"/>
      <c r="AD931" s="61"/>
      <c r="AE931" s="94"/>
    </row>
    <row r="932" spans="1:31" ht="15.75" customHeight="1">
      <c r="A932" s="16"/>
      <c r="B932" s="41"/>
      <c r="C932" s="41"/>
      <c r="D932" s="41"/>
      <c r="E932" s="41"/>
      <c r="F932" s="16"/>
      <c r="G932" s="16"/>
      <c r="H932" s="16"/>
      <c r="I932" s="16"/>
      <c r="J932" s="16"/>
      <c r="K932" s="16"/>
      <c r="L932" s="16"/>
      <c r="M932" s="41"/>
      <c r="N932" s="41"/>
      <c r="O932" s="41"/>
      <c r="P932" s="41"/>
      <c r="Q932" s="41"/>
      <c r="R932" s="41"/>
      <c r="S932" s="41"/>
      <c r="T932" s="82"/>
      <c r="U932" s="82"/>
      <c r="V932" s="89"/>
      <c r="W932" s="92"/>
      <c r="X932" s="82"/>
      <c r="Y932" s="82"/>
      <c r="Z932" s="82"/>
      <c r="AA932" s="82"/>
      <c r="AB932" s="61"/>
      <c r="AC932" s="61"/>
      <c r="AD932" s="61"/>
      <c r="AE932" s="94"/>
    </row>
    <row r="933" spans="1:31" ht="15.75" customHeight="1">
      <c r="A933" s="16"/>
      <c r="B933" s="41"/>
      <c r="C933" s="41"/>
      <c r="D933" s="41"/>
      <c r="E933" s="41"/>
      <c r="F933" s="16"/>
      <c r="G933" s="16"/>
      <c r="H933" s="16"/>
      <c r="I933" s="16"/>
      <c r="J933" s="16"/>
      <c r="K933" s="16"/>
      <c r="L933" s="16"/>
      <c r="M933" s="41"/>
      <c r="N933" s="41"/>
      <c r="O933" s="41"/>
      <c r="P933" s="41"/>
      <c r="Q933" s="41"/>
      <c r="R933" s="41"/>
      <c r="S933" s="41"/>
      <c r="T933" s="82"/>
      <c r="U933" s="82"/>
      <c r="V933" s="89"/>
      <c r="W933" s="92"/>
      <c r="X933" s="82"/>
      <c r="Y933" s="82"/>
      <c r="Z933" s="82"/>
      <c r="AA933" s="82"/>
      <c r="AB933" s="61"/>
      <c r="AC933" s="61"/>
      <c r="AD933" s="61"/>
      <c r="AE933" s="94"/>
    </row>
    <row r="934" spans="1:31" ht="15.75" customHeight="1">
      <c r="A934" s="16"/>
      <c r="B934" s="41"/>
      <c r="C934" s="41"/>
      <c r="D934" s="41"/>
      <c r="E934" s="41"/>
      <c r="F934" s="16"/>
      <c r="G934" s="16"/>
      <c r="H934" s="16"/>
      <c r="I934" s="16"/>
      <c r="J934" s="16"/>
      <c r="K934" s="16"/>
      <c r="L934" s="16"/>
      <c r="M934" s="41"/>
      <c r="N934" s="41"/>
      <c r="O934" s="41"/>
      <c r="P934" s="41"/>
      <c r="Q934" s="41"/>
      <c r="R934" s="41"/>
      <c r="S934" s="41"/>
      <c r="T934" s="82"/>
      <c r="U934" s="82"/>
      <c r="V934" s="89"/>
      <c r="W934" s="92"/>
      <c r="X934" s="82"/>
      <c r="Y934" s="82"/>
      <c r="Z934" s="82"/>
      <c r="AA934" s="82"/>
      <c r="AB934" s="61"/>
      <c r="AC934" s="61"/>
      <c r="AD934" s="61"/>
      <c r="AE934" s="94"/>
    </row>
    <row r="935" spans="1:31" ht="15.75" customHeight="1">
      <c r="A935" s="16"/>
      <c r="B935" s="41"/>
      <c r="C935" s="41"/>
      <c r="D935" s="41"/>
      <c r="E935" s="41"/>
      <c r="F935" s="16"/>
      <c r="G935" s="16"/>
      <c r="H935" s="16"/>
      <c r="I935" s="16"/>
      <c r="J935" s="16"/>
      <c r="K935" s="16"/>
      <c r="L935" s="16"/>
      <c r="M935" s="41"/>
      <c r="N935" s="41"/>
      <c r="O935" s="41"/>
      <c r="P935" s="41"/>
      <c r="Q935" s="41"/>
      <c r="R935" s="41"/>
      <c r="S935" s="41"/>
      <c r="T935" s="82"/>
      <c r="U935" s="82"/>
      <c r="V935" s="89"/>
      <c r="W935" s="92"/>
      <c r="X935" s="82"/>
      <c r="Y935" s="82"/>
      <c r="Z935" s="82"/>
      <c r="AA935" s="82"/>
      <c r="AB935" s="61"/>
      <c r="AC935" s="61"/>
      <c r="AD935" s="61"/>
      <c r="AE935" s="94"/>
    </row>
    <row r="936" spans="1:31" ht="15.75" customHeight="1">
      <c r="A936" s="16"/>
      <c r="B936" s="41"/>
      <c r="C936" s="41"/>
      <c r="D936" s="41"/>
      <c r="E936" s="41"/>
      <c r="F936" s="16"/>
      <c r="G936" s="16"/>
      <c r="H936" s="16"/>
      <c r="I936" s="16"/>
      <c r="J936" s="16"/>
      <c r="K936" s="16"/>
      <c r="L936" s="16"/>
      <c r="M936" s="41"/>
      <c r="N936" s="41"/>
      <c r="O936" s="41"/>
      <c r="P936" s="41"/>
      <c r="Q936" s="41"/>
      <c r="R936" s="41"/>
      <c r="S936" s="41"/>
      <c r="T936" s="82"/>
      <c r="U936" s="82"/>
      <c r="V936" s="89"/>
      <c r="W936" s="92"/>
      <c r="X936" s="82"/>
      <c r="Y936" s="82"/>
      <c r="Z936" s="82"/>
      <c r="AA936" s="82"/>
      <c r="AB936" s="61"/>
      <c r="AC936" s="61"/>
      <c r="AD936" s="61"/>
      <c r="AE936" s="94"/>
    </row>
    <row r="937" spans="1:31" ht="15.75" customHeight="1">
      <c r="A937" s="16"/>
      <c r="B937" s="41"/>
      <c r="C937" s="41"/>
      <c r="D937" s="41"/>
      <c r="E937" s="41"/>
      <c r="F937" s="16"/>
      <c r="G937" s="16"/>
      <c r="H937" s="16"/>
      <c r="I937" s="16"/>
      <c r="J937" s="16"/>
      <c r="K937" s="16"/>
      <c r="L937" s="16"/>
      <c r="M937" s="41"/>
      <c r="N937" s="41"/>
      <c r="O937" s="41"/>
      <c r="P937" s="41"/>
      <c r="Q937" s="41"/>
      <c r="R937" s="41"/>
      <c r="S937" s="41"/>
      <c r="T937" s="82"/>
      <c r="U937" s="82"/>
      <c r="V937" s="89"/>
      <c r="W937" s="92"/>
      <c r="X937" s="82"/>
      <c r="Y937" s="82"/>
      <c r="Z937" s="82"/>
      <c r="AA937" s="82"/>
      <c r="AB937" s="61"/>
      <c r="AC937" s="61"/>
      <c r="AD937" s="61"/>
      <c r="AE937" s="94"/>
    </row>
    <row r="938" spans="1:31" ht="15.75" customHeight="1">
      <c r="A938" s="16"/>
      <c r="B938" s="41"/>
      <c r="C938" s="41"/>
      <c r="D938" s="41"/>
      <c r="E938" s="41"/>
      <c r="F938" s="16"/>
      <c r="G938" s="16"/>
      <c r="H938" s="16"/>
      <c r="I938" s="16"/>
      <c r="J938" s="16"/>
      <c r="K938" s="16"/>
      <c r="L938" s="16"/>
      <c r="M938" s="41"/>
      <c r="N938" s="41"/>
      <c r="O938" s="41"/>
      <c r="P938" s="41"/>
      <c r="Q938" s="41"/>
      <c r="R938" s="41"/>
      <c r="S938" s="41"/>
      <c r="T938" s="82"/>
      <c r="U938" s="82"/>
      <c r="V938" s="89"/>
      <c r="W938" s="92"/>
      <c r="X938" s="82"/>
      <c r="Y938" s="82"/>
      <c r="Z938" s="82"/>
      <c r="AA938" s="82"/>
      <c r="AB938" s="61"/>
      <c r="AC938" s="61"/>
      <c r="AD938" s="61"/>
      <c r="AE938" s="94"/>
    </row>
    <row r="939" spans="1:31" ht="15.75" customHeight="1">
      <c r="A939" s="16"/>
      <c r="B939" s="41"/>
      <c r="C939" s="41"/>
      <c r="D939" s="41"/>
      <c r="E939" s="41"/>
      <c r="F939" s="16"/>
      <c r="G939" s="16"/>
      <c r="H939" s="16"/>
      <c r="I939" s="16"/>
      <c r="J939" s="16"/>
      <c r="K939" s="16"/>
      <c r="L939" s="16"/>
      <c r="M939" s="41"/>
      <c r="N939" s="41"/>
      <c r="O939" s="41"/>
      <c r="P939" s="41"/>
      <c r="Q939" s="41"/>
      <c r="R939" s="41"/>
      <c r="S939" s="41"/>
      <c r="T939" s="82"/>
      <c r="U939" s="82"/>
      <c r="V939" s="89"/>
      <c r="W939" s="92"/>
      <c r="X939" s="82"/>
      <c r="Y939" s="82"/>
      <c r="Z939" s="82"/>
      <c r="AA939" s="82"/>
      <c r="AB939" s="61"/>
      <c r="AC939" s="61"/>
      <c r="AD939" s="61"/>
      <c r="AE939" s="94"/>
    </row>
    <row r="940" spans="1:31" ht="15.75" customHeight="1">
      <c r="A940" s="16"/>
      <c r="B940" s="41"/>
      <c r="C940" s="41"/>
      <c r="D940" s="41"/>
      <c r="E940" s="41"/>
      <c r="F940" s="16"/>
      <c r="G940" s="16"/>
      <c r="H940" s="16"/>
      <c r="I940" s="16"/>
      <c r="J940" s="16"/>
      <c r="K940" s="16"/>
      <c r="L940" s="16"/>
      <c r="M940" s="41"/>
      <c r="N940" s="41"/>
      <c r="O940" s="41"/>
      <c r="P940" s="41"/>
      <c r="Q940" s="41"/>
      <c r="R940" s="41"/>
      <c r="S940" s="41"/>
      <c r="T940" s="82"/>
      <c r="U940" s="82"/>
      <c r="V940" s="89"/>
      <c r="W940" s="92"/>
      <c r="X940" s="82"/>
      <c r="Y940" s="82"/>
      <c r="Z940" s="82"/>
      <c r="AA940" s="82"/>
      <c r="AB940" s="67"/>
      <c r="AC940" s="67"/>
      <c r="AD940" s="67"/>
      <c r="AE940" s="94"/>
    </row>
    <row r="941" spans="1:31" ht="15.75" customHeight="1">
      <c r="A941" s="16"/>
      <c r="B941" s="41"/>
      <c r="C941" s="41"/>
      <c r="D941" s="41"/>
      <c r="E941" s="41"/>
      <c r="F941" s="16"/>
      <c r="G941" s="16"/>
      <c r="H941" s="16"/>
      <c r="I941" s="16"/>
      <c r="J941" s="16"/>
      <c r="K941" s="16"/>
      <c r="L941" s="16"/>
      <c r="M941" s="41"/>
      <c r="N941" s="41"/>
      <c r="O941" s="41"/>
      <c r="P941" s="41"/>
      <c r="Q941" s="41"/>
      <c r="R941" s="41"/>
      <c r="S941" s="41"/>
      <c r="T941" s="82"/>
      <c r="U941" s="82"/>
      <c r="V941" s="89"/>
      <c r="W941" s="92"/>
      <c r="X941" s="82"/>
      <c r="Y941" s="82"/>
      <c r="Z941" s="82"/>
      <c r="AA941" s="82"/>
      <c r="AB941" s="93" t="str">
        <f>Acciones_aportes!C2238</f>
        <v>Consolidación del desarrollo regional, de Sedes y Sección Regional</v>
      </c>
      <c r="AC941" s="88" t="str">
        <f>Acciones_aportes!B2239</f>
        <v>Académico</v>
      </c>
      <c r="AD941" s="25" t="str">
        <f ca="1">IFERROR(__xludf.DUMMYFUNCTION("FILTER(X$2:X$509,W$2:W$509=AB941,V$2:V$509=AC941)"),"3.1.2. Desarrollar planes de estudio intrauniversitarias e interuniversitarias que amplíen la cobertura y el acceso a la Educación Superior Estatal en las distintas regiones, territorios y comunidades  ")</f>
        <v xml:space="preserve">3.1.2. Desarrollar planes de estudio intrauniversitarias e interuniversitarias que amplíen la cobertura y el acceso a la Educación Superior Estatal en las distintas regiones, territorios y comunidades  </v>
      </c>
      <c r="AE941" s="94"/>
    </row>
    <row r="942" spans="1:31" ht="15.75" customHeight="1">
      <c r="A942" s="16"/>
      <c r="B942" s="41"/>
      <c r="C942" s="41"/>
      <c r="D942" s="41"/>
      <c r="E942" s="41"/>
      <c r="F942" s="16"/>
      <c r="G942" s="16"/>
      <c r="H942" s="16"/>
      <c r="I942" s="16"/>
      <c r="J942" s="16"/>
      <c r="K942" s="16"/>
      <c r="L942" s="16"/>
      <c r="M942" s="41"/>
      <c r="N942" s="41"/>
      <c r="O942" s="41"/>
      <c r="P942" s="41"/>
      <c r="Q942" s="41"/>
      <c r="R942" s="41"/>
      <c r="S942" s="41"/>
      <c r="T942" s="82"/>
      <c r="U942" s="82"/>
      <c r="V942" s="89"/>
      <c r="W942" s="92"/>
      <c r="X942" s="82"/>
      <c r="Y942" s="82"/>
      <c r="Z942" s="82"/>
      <c r="AA942" s="82"/>
      <c r="AB942" s="61"/>
      <c r="AC942" s="61"/>
      <c r="AD942" s="61" t="str">
        <f ca="1">IFERROR(__xludf.DUMMYFUNCTION("""COMPUTED_VALUE"""),"3.1.3. Generar alianzas académicas  intrauniversitarias e interuniversitarias que permitan el desarrollo de iniciativas de investigación y extensión conjuntas en las regiones, territorios y comunidades")</f>
        <v>3.1.3. Generar alianzas académicas  intrauniversitarias e interuniversitarias que permitan el desarrollo de iniciativas de investigación y extensión conjuntas en las regiones, territorios y comunidades</v>
      </c>
      <c r="AE942" s="94"/>
    </row>
    <row r="943" spans="1:31" ht="15.75" customHeight="1">
      <c r="A943" s="16"/>
      <c r="B943" s="41"/>
      <c r="C943" s="41"/>
      <c r="D943" s="41"/>
      <c r="E943" s="41"/>
      <c r="F943" s="16"/>
      <c r="G943" s="16"/>
      <c r="H943" s="16"/>
      <c r="I943" s="16"/>
      <c r="J943" s="16"/>
      <c r="K943" s="16"/>
      <c r="L943" s="16"/>
      <c r="M943" s="41"/>
      <c r="N943" s="41"/>
      <c r="O943" s="41"/>
      <c r="P943" s="41"/>
      <c r="Q943" s="41"/>
      <c r="R943" s="41"/>
      <c r="S943" s="41"/>
      <c r="T943" s="82"/>
      <c r="U943" s="82"/>
      <c r="V943" s="89"/>
      <c r="W943" s="92"/>
      <c r="X943" s="82"/>
      <c r="Y943" s="82"/>
      <c r="Z943" s="82"/>
      <c r="AA943" s="82"/>
      <c r="AB943" s="26" t="str">
        <f ca="1">IFERROR(__xludf.DUMMYFUNCTION("UNIQUE(FILTER(V$2:V$509,W$2:W$509=AB941))"),"Administrativo ")</f>
        <v xml:space="preserve">Administrativo </v>
      </c>
      <c r="AC943" s="61"/>
      <c r="AD943" s="61" t="str">
        <f ca="1">IFERROR(__xludf.DUMMYFUNCTION("""COMPUTED_VALUE"""),"3.1.4. Desarrollar alianzas universitarias con participación interinstitucional pública y con otras organizaciones de la sociedad civil en los ámbitos regionales, territoriales y locales")</f>
        <v>3.1.4. Desarrollar alianzas universitarias con participación interinstitucional pública y con otras organizaciones de la sociedad civil en los ámbitos regionales, territoriales y locales</v>
      </c>
      <c r="AE943" s="94"/>
    </row>
    <row r="944" spans="1:31" ht="15.75" customHeight="1">
      <c r="A944" s="16"/>
      <c r="B944" s="41"/>
      <c r="C944" s="41"/>
      <c r="D944" s="41"/>
      <c r="E944" s="41"/>
      <c r="F944" s="16"/>
      <c r="G944" s="16"/>
      <c r="H944" s="16"/>
      <c r="I944" s="16"/>
      <c r="J944" s="16"/>
      <c r="K944" s="16"/>
      <c r="L944" s="16"/>
      <c r="M944" s="41"/>
      <c r="N944" s="41"/>
      <c r="O944" s="41"/>
      <c r="P944" s="41"/>
      <c r="Q944" s="41"/>
      <c r="R944" s="41"/>
      <c r="S944" s="41"/>
      <c r="T944" s="82"/>
      <c r="U944" s="82"/>
      <c r="V944" s="89"/>
      <c r="W944" s="92"/>
      <c r="X944" s="82"/>
      <c r="Y944" s="82"/>
      <c r="Z944" s="82"/>
      <c r="AA944" s="82"/>
      <c r="AB944" s="62" t="str">
        <f ca="1">IFERROR(__xludf.DUMMYFUNCTION("""COMPUTED_VALUE"""),"Académico")</f>
        <v>Académico</v>
      </c>
      <c r="AC944" s="61"/>
      <c r="AD944" s="61" t="str">
        <f ca="1">IFERROR(__xludf.DUMMYFUNCTION("""COMPUTED_VALUE"""),"3.1.5. Fortalecer las acciones propuestas en el observatorio regional institucional")</f>
        <v>3.1.5. Fortalecer las acciones propuestas en el observatorio regional institucional</v>
      </c>
      <c r="AE944" s="94"/>
    </row>
    <row r="945" spans="1:31" ht="15.75" customHeight="1">
      <c r="A945" s="16"/>
      <c r="B945" s="41"/>
      <c r="C945" s="41"/>
      <c r="D945" s="41"/>
      <c r="E945" s="41"/>
      <c r="F945" s="16"/>
      <c r="G945" s="16"/>
      <c r="H945" s="16"/>
      <c r="I945" s="16"/>
      <c r="J945" s="16"/>
      <c r="K945" s="16"/>
      <c r="L945" s="16"/>
      <c r="M945" s="41"/>
      <c r="N945" s="41"/>
      <c r="O945" s="41"/>
      <c r="P945" s="41"/>
      <c r="Q945" s="41"/>
      <c r="R945" s="41"/>
      <c r="S945" s="41"/>
      <c r="T945" s="82"/>
      <c r="U945" s="82"/>
      <c r="V945" s="89"/>
      <c r="W945" s="92"/>
      <c r="X945" s="82"/>
      <c r="Y945" s="82"/>
      <c r="Z945" s="82"/>
      <c r="AA945" s="82"/>
      <c r="AB945" s="61" t="str">
        <f ca="1">IFERROR(__xludf.DUMMYFUNCTION("""COMPUTED_VALUE"""),"Vida Universitaria")</f>
        <v>Vida Universitaria</v>
      </c>
      <c r="AC945" s="61"/>
      <c r="AD945" s="61" t="str">
        <f ca="1">IFERROR(__xludf.DUMMYFUNCTION("""COMPUTED_VALUE"""),"3.1.6. Promover el fortalecimiento del quehacer sustantivo de las sedes y sección regional que responda a la perspectiva de desarrollo integral de los territorios, regiones y comunidades")</f>
        <v>3.1.6. Promover el fortalecimiento del quehacer sustantivo de las sedes y sección regional que responda a la perspectiva de desarrollo integral de los territorios, regiones y comunidades</v>
      </c>
      <c r="AE945" s="94"/>
    </row>
    <row r="946" spans="1:31" ht="15.75" customHeight="1">
      <c r="A946" s="16"/>
      <c r="B946" s="41"/>
      <c r="C946" s="41"/>
      <c r="D946" s="41"/>
      <c r="E946" s="41"/>
      <c r="F946" s="16"/>
      <c r="G946" s="16"/>
      <c r="H946" s="16"/>
      <c r="I946" s="16"/>
      <c r="J946" s="16"/>
      <c r="K946" s="16"/>
      <c r="L946" s="16"/>
      <c r="M946" s="41"/>
      <c r="N946" s="41"/>
      <c r="O946" s="41"/>
      <c r="P946" s="41"/>
      <c r="Q946" s="41"/>
      <c r="R946" s="41"/>
      <c r="S946" s="41"/>
      <c r="T946" s="82"/>
      <c r="U946" s="82"/>
      <c r="V946" s="89"/>
      <c r="W946" s="92"/>
      <c r="X946" s="82"/>
      <c r="Y946" s="82"/>
      <c r="Z946" s="82"/>
      <c r="AA946" s="82"/>
      <c r="AB946" s="61"/>
      <c r="AC946" s="61"/>
      <c r="AD946" s="61"/>
      <c r="AE946" s="94"/>
    </row>
    <row r="947" spans="1:31" ht="15.75" customHeight="1">
      <c r="A947" s="16"/>
      <c r="B947" s="41"/>
      <c r="C947" s="41"/>
      <c r="D947" s="41"/>
      <c r="E947" s="41"/>
      <c r="F947" s="16"/>
      <c r="G947" s="16"/>
      <c r="H947" s="16"/>
      <c r="I947" s="16"/>
      <c r="J947" s="16"/>
      <c r="K947" s="16"/>
      <c r="L947" s="16"/>
      <c r="M947" s="41"/>
      <c r="N947" s="41"/>
      <c r="O947" s="41"/>
      <c r="P947" s="41"/>
      <c r="Q947" s="41"/>
      <c r="R947" s="41"/>
      <c r="S947" s="41"/>
      <c r="T947" s="82"/>
      <c r="U947" s="82"/>
      <c r="V947" s="89"/>
      <c r="W947" s="92"/>
      <c r="X947" s="82"/>
      <c r="Y947" s="82"/>
      <c r="Z947" s="82"/>
      <c r="AA947" s="82"/>
      <c r="AB947" s="61"/>
      <c r="AC947" s="61"/>
      <c r="AD947" s="61"/>
      <c r="AE947" s="94"/>
    </row>
    <row r="948" spans="1:31" ht="15.75" customHeight="1">
      <c r="A948" s="16"/>
      <c r="B948" s="41"/>
      <c r="C948" s="41"/>
      <c r="D948" s="41"/>
      <c r="E948" s="41"/>
      <c r="F948" s="16"/>
      <c r="G948" s="16"/>
      <c r="H948" s="16"/>
      <c r="I948" s="16"/>
      <c r="J948" s="16"/>
      <c r="K948" s="16"/>
      <c r="L948" s="16"/>
      <c r="M948" s="41"/>
      <c r="N948" s="41"/>
      <c r="O948" s="41"/>
      <c r="P948" s="41"/>
      <c r="Q948" s="41"/>
      <c r="R948" s="41"/>
      <c r="S948" s="41"/>
      <c r="T948" s="82"/>
      <c r="U948" s="82"/>
      <c r="V948" s="89"/>
      <c r="W948" s="92"/>
      <c r="X948" s="82"/>
      <c r="Y948" s="82"/>
      <c r="Z948" s="82"/>
      <c r="AA948" s="82"/>
      <c r="AB948" s="61"/>
      <c r="AC948" s="61"/>
      <c r="AD948" s="61"/>
      <c r="AE948" s="94"/>
    </row>
    <row r="949" spans="1:31" ht="15.75" customHeight="1">
      <c r="A949" s="16"/>
      <c r="B949" s="41"/>
      <c r="C949" s="41"/>
      <c r="D949" s="41"/>
      <c r="E949" s="41"/>
      <c r="F949" s="16"/>
      <c r="G949" s="16"/>
      <c r="H949" s="16"/>
      <c r="I949" s="16"/>
      <c r="J949" s="16"/>
      <c r="K949" s="16"/>
      <c r="L949" s="16"/>
      <c r="M949" s="41"/>
      <c r="N949" s="41"/>
      <c r="O949" s="41"/>
      <c r="P949" s="41"/>
      <c r="Q949" s="41"/>
      <c r="R949" s="41"/>
      <c r="S949" s="41"/>
      <c r="T949" s="82"/>
      <c r="U949" s="82"/>
      <c r="V949" s="89"/>
      <c r="W949" s="92"/>
      <c r="X949" s="82"/>
      <c r="Y949" s="82"/>
      <c r="Z949" s="82"/>
      <c r="AA949" s="82"/>
      <c r="AB949" s="61"/>
      <c r="AC949" s="61"/>
      <c r="AD949" s="61"/>
      <c r="AE949" s="94"/>
    </row>
    <row r="950" spans="1:31" ht="15.75" customHeight="1">
      <c r="A950" s="16"/>
      <c r="B950" s="41"/>
      <c r="C950" s="41"/>
      <c r="D950" s="41"/>
      <c r="E950" s="41"/>
      <c r="F950" s="16"/>
      <c r="G950" s="16"/>
      <c r="H950" s="16"/>
      <c r="I950" s="16"/>
      <c r="J950" s="16"/>
      <c r="K950" s="16"/>
      <c r="L950" s="16"/>
      <c r="M950" s="41"/>
      <c r="N950" s="41"/>
      <c r="O950" s="41"/>
      <c r="P950" s="41"/>
      <c r="Q950" s="41"/>
      <c r="R950" s="41"/>
      <c r="S950" s="41"/>
      <c r="T950" s="82"/>
      <c r="U950" s="82"/>
      <c r="V950" s="89"/>
      <c r="W950" s="92"/>
      <c r="X950" s="82"/>
      <c r="Y950" s="82"/>
      <c r="Z950" s="82"/>
      <c r="AA950" s="82"/>
      <c r="AB950" s="61"/>
      <c r="AC950" s="61"/>
      <c r="AD950" s="61"/>
      <c r="AE950" s="94"/>
    </row>
    <row r="951" spans="1:31" ht="15.75" customHeight="1">
      <c r="A951" s="16"/>
      <c r="B951" s="41"/>
      <c r="C951" s="41"/>
      <c r="D951" s="41"/>
      <c r="E951" s="41"/>
      <c r="F951" s="16"/>
      <c r="G951" s="16"/>
      <c r="H951" s="16"/>
      <c r="I951" s="16"/>
      <c r="J951" s="16"/>
      <c r="K951" s="16"/>
      <c r="L951" s="16"/>
      <c r="M951" s="41"/>
      <c r="N951" s="41"/>
      <c r="O951" s="41"/>
      <c r="P951" s="41"/>
      <c r="Q951" s="41"/>
      <c r="R951" s="41"/>
      <c r="S951" s="41"/>
      <c r="T951" s="82"/>
      <c r="U951" s="82"/>
      <c r="V951" s="89"/>
      <c r="W951" s="92"/>
      <c r="X951" s="82"/>
      <c r="Y951" s="82"/>
      <c r="Z951" s="82"/>
      <c r="AA951" s="82"/>
      <c r="AB951" s="61"/>
      <c r="AC951" s="61"/>
      <c r="AD951" s="61"/>
      <c r="AE951" s="94"/>
    </row>
    <row r="952" spans="1:31" ht="15.75" customHeight="1">
      <c r="A952" s="16"/>
      <c r="B952" s="41"/>
      <c r="C952" s="41"/>
      <c r="D952" s="41"/>
      <c r="E952" s="41"/>
      <c r="F952" s="16"/>
      <c r="G952" s="16"/>
      <c r="H952" s="16"/>
      <c r="I952" s="16"/>
      <c r="J952" s="16"/>
      <c r="K952" s="16"/>
      <c r="L952" s="16"/>
      <c r="M952" s="41"/>
      <c r="N952" s="41"/>
      <c r="O952" s="41"/>
      <c r="P952" s="41"/>
      <c r="Q952" s="41"/>
      <c r="R952" s="41"/>
      <c r="S952" s="41"/>
      <c r="T952" s="82"/>
      <c r="U952" s="82"/>
      <c r="V952" s="89"/>
      <c r="W952" s="92"/>
      <c r="X952" s="82"/>
      <c r="Y952" s="82"/>
      <c r="Z952" s="82"/>
      <c r="AA952" s="82"/>
      <c r="AB952" s="61"/>
      <c r="AC952" s="61"/>
      <c r="AD952" s="61"/>
      <c r="AE952" s="94"/>
    </row>
    <row r="953" spans="1:31" ht="15.75" customHeight="1">
      <c r="A953" s="16"/>
      <c r="B953" s="41"/>
      <c r="C953" s="41"/>
      <c r="D953" s="41"/>
      <c r="E953" s="41"/>
      <c r="F953" s="16"/>
      <c r="G953" s="16"/>
      <c r="H953" s="16"/>
      <c r="I953" s="16"/>
      <c r="J953" s="16"/>
      <c r="K953" s="16"/>
      <c r="L953" s="16"/>
      <c r="M953" s="41"/>
      <c r="N953" s="41"/>
      <c r="O953" s="41"/>
      <c r="P953" s="41"/>
      <c r="Q953" s="41"/>
      <c r="R953" s="41"/>
      <c r="S953" s="41"/>
      <c r="T953" s="82"/>
      <c r="U953" s="82"/>
      <c r="V953" s="89"/>
      <c r="W953" s="92"/>
      <c r="X953" s="82"/>
      <c r="Y953" s="82"/>
      <c r="Z953" s="82"/>
      <c r="AA953" s="82"/>
      <c r="AB953" s="61"/>
      <c r="AC953" s="61"/>
      <c r="AD953" s="61"/>
      <c r="AE953" s="94"/>
    </row>
    <row r="954" spans="1:31" ht="15.75" customHeight="1">
      <c r="A954" s="16"/>
      <c r="B954" s="41"/>
      <c r="C954" s="41"/>
      <c r="D954" s="41"/>
      <c r="E954" s="41"/>
      <c r="F954" s="16"/>
      <c r="G954" s="16"/>
      <c r="H954" s="16"/>
      <c r="I954" s="16"/>
      <c r="J954" s="16"/>
      <c r="K954" s="16"/>
      <c r="L954" s="16"/>
      <c r="M954" s="41"/>
      <c r="N954" s="41"/>
      <c r="O954" s="41"/>
      <c r="P954" s="41"/>
      <c r="Q954" s="41"/>
      <c r="R954" s="41"/>
      <c r="S954" s="41"/>
      <c r="T954" s="82"/>
      <c r="U954" s="82"/>
      <c r="V954" s="89"/>
      <c r="W954" s="92"/>
      <c r="X954" s="82"/>
      <c r="Y954" s="82"/>
      <c r="Z954" s="82"/>
      <c r="AA954" s="82"/>
      <c r="AB954" s="61"/>
      <c r="AC954" s="61"/>
      <c r="AD954" s="61"/>
      <c r="AE954" s="94"/>
    </row>
    <row r="955" spans="1:31" ht="15.75" customHeight="1">
      <c r="A955" s="16"/>
      <c r="B955" s="41"/>
      <c r="C955" s="41"/>
      <c r="D955" s="41"/>
      <c r="E955" s="41"/>
      <c r="F955" s="16"/>
      <c r="G955" s="16"/>
      <c r="H955" s="16"/>
      <c r="I955" s="16"/>
      <c r="J955" s="16"/>
      <c r="K955" s="16"/>
      <c r="L955" s="16"/>
      <c r="M955" s="41"/>
      <c r="N955" s="41"/>
      <c r="O955" s="41"/>
      <c r="P955" s="41"/>
      <c r="Q955" s="41"/>
      <c r="R955" s="41"/>
      <c r="S955" s="41"/>
      <c r="T955" s="82"/>
      <c r="U955" s="82"/>
      <c r="V955" s="89"/>
      <c r="W955" s="92"/>
      <c r="X955" s="82"/>
      <c r="Y955" s="82"/>
      <c r="Z955" s="82"/>
      <c r="AA955" s="82"/>
      <c r="AB955" s="61"/>
      <c r="AC955" s="61"/>
      <c r="AD955" s="61"/>
      <c r="AE955" s="94"/>
    </row>
    <row r="956" spans="1:31" ht="15.75" customHeight="1">
      <c r="A956" s="16"/>
      <c r="B956" s="41"/>
      <c r="C956" s="41"/>
      <c r="D956" s="41"/>
      <c r="E956" s="41"/>
      <c r="F956" s="16"/>
      <c r="G956" s="16"/>
      <c r="H956" s="16"/>
      <c r="I956" s="16"/>
      <c r="J956" s="16"/>
      <c r="K956" s="16"/>
      <c r="L956" s="16"/>
      <c r="M956" s="41"/>
      <c r="N956" s="41"/>
      <c r="O956" s="41"/>
      <c r="P956" s="41"/>
      <c r="Q956" s="41"/>
      <c r="R956" s="41"/>
      <c r="S956" s="41"/>
      <c r="T956" s="82"/>
      <c r="U956" s="82"/>
      <c r="V956" s="89"/>
      <c r="W956" s="92"/>
      <c r="X956" s="82"/>
      <c r="Y956" s="82"/>
      <c r="Z956" s="82"/>
      <c r="AA956" s="82"/>
      <c r="AB956" s="61"/>
      <c r="AC956" s="61"/>
      <c r="AD956" s="61"/>
      <c r="AE956" s="94"/>
    </row>
    <row r="957" spans="1:31" ht="15.75" customHeight="1">
      <c r="A957" s="16"/>
      <c r="B957" s="41"/>
      <c r="C957" s="41"/>
      <c r="D957" s="41"/>
      <c r="E957" s="41"/>
      <c r="F957" s="16"/>
      <c r="G957" s="16"/>
      <c r="H957" s="16"/>
      <c r="I957" s="16"/>
      <c r="J957" s="16"/>
      <c r="K957" s="16"/>
      <c r="L957" s="16"/>
      <c r="M957" s="41"/>
      <c r="N957" s="41"/>
      <c r="O957" s="41"/>
      <c r="P957" s="41"/>
      <c r="Q957" s="41"/>
      <c r="R957" s="41"/>
      <c r="S957" s="41"/>
      <c r="T957" s="82"/>
      <c r="U957" s="82"/>
      <c r="V957" s="89"/>
      <c r="W957" s="92"/>
      <c r="X957" s="82"/>
      <c r="Y957" s="82"/>
      <c r="Z957" s="82"/>
      <c r="AA957" s="82"/>
      <c r="AB957" s="61"/>
      <c r="AC957" s="61"/>
      <c r="AD957" s="61"/>
      <c r="AE957" s="94"/>
    </row>
    <row r="958" spans="1:31" ht="15.75" customHeight="1">
      <c r="A958" s="16"/>
      <c r="B958" s="41"/>
      <c r="C958" s="41"/>
      <c r="D958" s="41"/>
      <c r="E958" s="41"/>
      <c r="F958" s="16"/>
      <c r="G958" s="16"/>
      <c r="H958" s="16"/>
      <c r="I958" s="16"/>
      <c r="J958" s="16"/>
      <c r="K958" s="16"/>
      <c r="L958" s="16"/>
      <c r="M958" s="41"/>
      <c r="N958" s="41"/>
      <c r="O958" s="41"/>
      <c r="P958" s="41"/>
      <c r="Q958" s="41"/>
      <c r="R958" s="41"/>
      <c r="S958" s="41"/>
      <c r="T958" s="82"/>
      <c r="U958" s="82"/>
      <c r="V958" s="89"/>
      <c r="W958" s="92"/>
      <c r="X958" s="82"/>
      <c r="Y958" s="82"/>
      <c r="Z958" s="82"/>
      <c r="AA958" s="82"/>
      <c r="AB958" s="67"/>
      <c r="AC958" s="67"/>
      <c r="AD958" s="67"/>
      <c r="AE958" s="94"/>
    </row>
    <row r="959" spans="1:31" ht="15.75" customHeight="1">
      <c r="A959" s="16"/>
      <c r="B959" s="41"/>
      <c r="C959" s="41"/>
      <c r="D959" s="41"/>
      <c r="E959" s="41"/>
      <c r="F959" s="16"/>
      <c r="G959" s="16"/>
      <c r="H959" s="16"/>
      <c r="I959" s="16"/>
      <c r="J959" s="16"/>
      <c r="K959" s="16"/>
      <c r="L959" s="16"/>
      <c r="M959" s="41"/>
      <c r="N959" s="41"/>
      <c r="O959" s="41"/>
      <c r="P959" s="41"/>
      <c r="Q959" s="41"/>
      <c r="R959" s="41"/>
      <c r="S959" s="41"/>
      <c r="T959" s="82"/>
      <c r="U959" s="82"/>
      <c r="V959" s="89"/>
      <c r="W959" s="92"/>
      <c r="X959" s="82"/>
      <c r="Y959" s="82"/>
      <c r="Z959" s="82"/>
      <c r="AA959" s="82"/>
      <c r="AB959" s="93" t="str">
        <f>Acciones_aportes!C2281</f>
        <v>Consolidación del desarrollo regional, de Sedes y Sección Regional</v>
      </c>
      <c r="AC959" s="88" t="str">
        <f>Acciones_aportes!B2282</f>
        <v>Académico</v>
      </c>
      <c r="AD959" s="25" t="str">
        <f ca="1">IFERROR(__xludf.DUMMYFUNCTION("FILTER(X$2:X$509,W$2:W$509=AB959,V$2:V$509=AC959)"),"3.1.2. Desarrollar planes de estudio intrauniversitarias e interuniversitarias que amplíen la cobertura y el acceso a la Educación Superior Estatal en las distintas regiones, territorios y comunidades  ")</f>
        <v xml:space="preserve">3.1.2. Desarrollar planes de estudio intrauniversitarias e interuniversitarias que amplíen la cobertura y el acceso a la Educación Superior Estatal en las distintas regiones, territorios y comunidades  </v>
      </c>
      <c r="AE959" s="94"/>
    </row>
    <row r="960" spans="1:31" ht="15.75" customHeight="1">
      <c r="A960" s="16"/>
      <c r="B960" s="41"/>
      <c r="C960" s="41"/>
      <c r="D960" s="41"/>
      <c r="E960" s="41"/>
      <c r="F960" s="16"/>
      <c r="G960" s="16"/>
      <c r="H960" s="16"/>
      <c r="I960" s="16"/>
      <c r="J960" s="16"/>
      <c r="K960" s="16"/>
      <c r="L960" s="16"/>
      <c r="M960" s="41"/>
      <c r="N960" s="41"/>
      <c r="O960" s="41"/>
      <c r="P960" s="41"/>
      <c r="Q960" s="41"/>
      <c r="R960" s="41"/>
      <c r="S960" s="41"/>
      <c r="T960" s="82"/>
      <c r="U960" s="82"/>
      <c r="V960" s="89"/>
      <c r="W960" s="92"/>
      <c r="X960" s="82"/>
      <c r="Y960" s="82"/>
      <c r="Z960" s="82"/>
      <c r="AA960" s="82"/>
      <c r="AB960" s="61"/>
      <c r="AC960" s="61"/>
      <c r="AD960" s="61" t="str">
        <f ca="1">IFERROR(__xludf.DUMMYFUNCTION("""COMPUTED_VALUE"""),"3.1.3. Generar alianzas académicas  intrauniversitarias e interuniversitarias que permitan el desarrollo de iniciativas de investigación y extensión conjuntas en las regiones, territorios y comunidades")</f>
        <v>3.1.3. Generar alianzas académicas  intrauniversitarias e interuniversitarias que permitan el desarrollo de iniciativas de investigación y extensión conjuntas en las regiones, territorios y comunidades</v>
      </c>
      <c r="AE960" s="94"/>
    </row>
    <row r="961" spans="1:31" ht="15.75" customHeight="1">
      <c r="A961" s="16"/>
      <c r="B961" s="41"/>
      <c r="C961" s="41"/>
      <c r="D961" s="41"/>
      <c r="E961" s="41"/>
      <c r="F961" s="16"/>
      <c r="G961" s="16"/>
      <c r="H961" s="16"/>
      <c r="I961" s="16"/>
      <c r="J961" s="16"/>
      <c r="K961" s="16"/>
      <c r="L961" s="16"/>
      <c r="M961" s="41"/>
      <c r="N961" s="41"/>
      <c r="O961" s="41"/>
      <c r="P961" s="41"/>
      <c r="Q961" s="41"/>
      <c r="R961" s="41"/>
      <c r="S961" s="41"/>
      <c r="T961" s="82"/>
      <c r="U961" s="82"/>
      <c r="V961" s="89"/>
      <c r="W961" s="92"/>
      <c r="X961" s="82"/>
      <c r="Y961" s="82"/>
      <c r="Z961" s="82"/>
      <c r="AA961" s="82"/>
      <c r="AB961" s="26" t="str">
        <f ca="1">IFERROR(__xludf.DUMMYFUNCTION("UNIQUE(FILTER(V$2:V$509,W$2:W$509=AB959))"),"Administrativo ")</f>
        <v xml:space="preserve">Administrativo </v>
      </c>
      <c r="AC961" s="61"/>
      <c r="AD961" s="61" t="str">
        <f ca="1">IFERROR(__xludf.DUMMYFUNCTION("""COMPUTED_VALUE"""),"3.1.4. Desarrollar alianzas universitarias con participación interinstitucional pública y con otras organizaciones de la sociedad civil en los ámbitos regionales, territoriales y locales")</f>
        <v>3.1.4. Desarrollar alianzas universitarias con participación interinstitucional pública y con otras organizaciones de la sociedad civil en los ámbitos regionales, territoriales y locales</v>
      </c>
      <c r="AE961" s="94"/>
    </row>
    <row r="962" spans="1:31" ht="15.75" customHeight="1">
      <c r="A962" s="16"/>
      <c r="B962" s="41"/>
      <c r="C962" s="41"/>
      <c r="D962" s="41"/>
      <c r="E962" s="41"/>
      <c r="F962" s="16"/>
      <c r="G962" s="16"/>
      <c r="H962" s="16"/>
      <c r="I962" s="16"/>
      <c r="J962" s="16"/>
      <c r="K962" s="16"/>
      <c r="L962" s="16"/>
      <c r="M962" s="41"/>
      <c r="N962" s="41"/>
      <c r="O962" s="41"/>
      <c r="P962" s="41"/>
      <c r="Q962" s="41"/>
      <c r="R962" s="41"/>
      <c r="S962" s="41"/>
      <c r="T962" s="82"/>
      <c r="U962" s="82"/>
      <c r="V962" s="89"/>
      <c r="W962" s="92"/>
      <c r="X962" s="82"/>
      <c r="Y962" s="82"/>
      <c r="Z962" s="82"/>
      <c r="AA962" s="82"/>
      <c r="AB962" s="62" t="str">
        <f ca="1">IFERROR(__xludf.DUMMYFUNCTION("""COMPUTED_VALUE"""),"Académico")</f>
        <v>Académico</v>
      </c>
      <c r="AC962" s="61"/>
      <c r="AD962" s="61" t="str">
        <f ca="1">IFERROR(__xludf.DUMMYFUNCTION("""COMPUTED_VALUE"""),"3.1.5. Fortalecer las acciones propuestas en el observatorio regional institucional")</f>
        <v>3.1.5. Fortalecer las acciones propuestas en el observatorio regional institucional</v>
      </c>
      <c r="AE962" s="94"/>
    </row>
    <row r="963" spans="1:31" ht="15.75" customHeight="1">
      <c r="A963" s="16"/>
      <c r="B963" s="41"/>
      <c r="C963" s="41"/>
      <c r="D963" s="41"/>
      <c r="E963" s="41"/>
      <c r="F963" s="16"/>
      <c r="G963" s="16"/>
      <c r="H963" s="16"/>
      <c r="I963" s="16"/>
      <c r="J963" s="16"/>
      <c r="K963" s="16"/>
      <c r="L963" s="16"/>
      <c r="M963" s="41"/>
      <c r="N963" s="41"/>
      <c r="O963" s="41"/>
      <c r="P963" s="41"/>
      <c r="Q963" s="41"/>
      <c r="R963" s="41"/>
      <c r="S963" s="41"/>
      <c r="T963" s="82"/>
      <c r="U963" s="82"/>
      <c r="V963" s="89"/>
      <c r="W963" s="92"/>
      <c r="X963" s="82"/>
      <c r="Y963" s="82"/>
      <c r="Z963" s="82"/>
      <c r="AA963" s="82"/>
      <c r="AB963" s="61" t="str">
        <f ca="1">IFERROR(__xludf.DUMMYFUNCTION("""COMPUTED_VALUE"""),"Vida Universitaria")</f>
        <v>Vida Universitaria</v>
      </c>
      <c r="AC963" s="61"/>
      <c r="AD963" s="61" t="str">
        <f ca="1">IFERROR(__xludf.DUMMYFUNCTION("""COMPUTED_VALUE"""),"3.1.6. Promover el fortalecimiento del quehacer sustantivo de las sedes y sección regional que responda a la perspectiva de desarrollo integral de los territorios, regiones y comunidades")</f>
        <v>3.1.6. Promover el fortalecimiento del quehacer sustantivo de las sedes y sección regional que responda a la perspectiva de desarrollo integral de los territorios, regiones y comunidades</v>
      </c>
      <c r="AE963" s="94"/>
    </row>
    <row r="964" spans="1:31" ht="15.75" customHeight="1">
      <c r="A964" s="16"/>
      <c r="B964" s="41"/>
      <c r="C964" s="41"/>
      <c r="D964" s="41"/>
      <c r="E964" s="41"/>
      <c r="F964" s="16"/>
      <c r="G964" s="16"/>
      <c r="H964" s="16"/>
      <c r="I964" s="16"/>
      <c r="J964" s="16"/>
      <c r="K964" s="16"/>
      <c r="L964" s="16"/>
      <c r="M964" s="41"/>
      <c r="N964" s="41"/>
      <c r="O964" s="41"/>
      <c r="P964" s="41"/>
      <c r="Q964" s="41"/>
      <c r="R964" s="41"/>
      <c r="S964" s="41"/>
      <c r="T964" s="82"/>
      <c r="U964" s="82"/>
      <c r="V964" s="89"/>
      <c r="W964" s="92"/>
      <c r="X964" s="82"/>
      <c r="Y964" s="82"/>
      <c r="Z964" s="82"/>
      <c r="AA964" s="82"/>
      <c r="AB964" s="61"/>
      <c r="AC964" s="61"/>
      <c r="AD964" s="61"/>
      <c r="AE964" s="94"/>
    </row>
    <row r="965" spans="1:31" ht="15.75" customHeight="1">
      <c r="A965" s="16"/>
      <c r="B965" s="41"/>
      <c r="C965" s="41"/>
      <c r="D965" s="41"/>
      <c r="E965" s="41"/>
      <c r="F965" s="16"/>
      <c r="G965" s="16"/>
      <c r="H965" s="16"/>
      <c r="I965" s="16"/>
      <c r="J965" s="16"/>
      <c r="K965" s="16"/>
      <c r="L965" s="16"/>
      <c r="M965" s="41"/>
      <c r="N965" s="41"/>
      <c r="O965" s="41"/>
      <c r="P965" s="41"/>
      <c r="Q965" s="41"/>
      <c r="R965" s="41"/>
      <c r="S965" s="41"/>
      <c r="T965" s="82"/>
      <c r="U965" s="82"/>
      <c r="V965" s="89"/>
      <c r="W965" s="92"/>
      <c r="X965" s="82"/>
      <c r="Y965" s="82"/>
      <c r="Z965" s="82"/>
      <c r="AA965" s="82"/>
      <c r="AB965" s="61"/>
      <c r="AC965" s="61"/>
      <c r="AD965" s="61"/>
      <c r="AE965" s="94"/>
    </row>
    <row r="966" spans="1:31" ht="15.75" customHeight="1">
      <c r="A966" s="16"/>
      <c r="B966" s="41"/>
      <c r="C966" s="41"/>
      <c r="D966" s="41"/>
      <c r="E966" s="41"/>
      <c r="F966" s="16"/>
      <c r="G966" s="16"/>
      <c r="H966" s="16"/>
      <c r="I966" s="16"/>
      <c r="J966" s="16"/>
      <c r="K966" s="16"/>
      <c r="L966" s="16"/>
      <c r="M966" s="41"/>
      <c r="N966" s="41"/>
      <c r="O966" s="41"/>
      <c r="P966" s="41"/>
      <c r="Q966" s="41"/>
      <c r="R966" s="41"/>
      <c r="S966" s="41"/>
      <c r="T966" s="82"/>
      <c r="U966" s="82"/>
      <c r="V966" s="89"/>
      <c r="W966" s="92"/>
      <c r="X966" s="82"/>
      <c r="Y966" s="82"/>
      <c r="Z966" s="82"/>
      <c r="AA966" s="82"/>
      <c r="AB966" s="61"/>
      <c r="AC966" s="61"/>
      <c r="AD966" s="61"/>
      <c r="AE966" s="94"/>
    </row>
    <row r="967" spans="1:31" ht="15.75" customHeight="1">
      <c r="A967" s="16"/>
      <c r="B967" s="41"/>
      <c r="C967" s="41"/>
      <c r="D967" s="41"/>
      <c r="E967" s="41"/>
      <c r="F967" s="16"/>
      <c r="G967" s="16"/>
      <c r="H967" s="16"/>
      <c r="I967" s="16"/>
      <c r="J967" s="16"/>
      <c r="K967" s="16"/>
      <c r="L967" s="16"/>
      <c r="M967" s="41"/>
      <c r="N967" s="41"/>
      <c r="O967" s="41"/>
      <c r="P967" s="41"/>
      <c r="Q967" s="41"/>
      <c r="R967" s="41"/>
      <c r="S967" s="41"/>
      <c r="T967" s="82"/>
      <c r="U967" s="82"/>
      <c r="V967" s="89"/>
      <c r="W967" s="92"/>
      <c r="X967" s="82"/>
      <c r="Y967" s="82"/>
      <c r="Z967" s="82"/>
      <c r="AA967" s="82"/>
      <c r="AB967" s="61"/>
      <c r="AC967" s="61"/>
      <c r="AD967" s="61"/>
      <c r="AE967" s="94"/>
    </row>
    <row r="968" spans="1:31" ht="15.75" customHeight="1">
      <c r="A968" s="16"/>
      <c r="B968" s="41"/>
      <c r="C968" s="41"/>
      <c r="D968" s="41"/>
      <c r="E968" s="41"/>
      <c r="F968" s="16"/>
      <c r="G968" s="16"/>
      <c r="H968" s="16"/>
      <c r="I968" s="16"/>
      <c r="J968" s="16"/>
      <c r="K968" s="16"/>
      <c r="L968" s="16"/>
      <c r="M968" s="41"/>
      <c r="N968" s="41"/>
      <c r="O968" s="41"/>
      <c r="P968" s="41"/>
      <c r="Q968" s="41"/>
      <c r="R968" s="41"/>
      <c r="S968" s="41"/>
      <c r="T968" s="82"/>
      <c r="U968" s="82"/>
      <c r="V968" s="89"/>
      <c r="W968" s="92"/>
      <c r="X968" s="82"/>
      <c r="Y968" s="82"/>
      <c r="Z968" s="82"/>
      <c r="AA968" s="82"/>
      <c r="AB968" s="61"/>
      <c r="AC968" s="61"/>
      <c r="AD968" s="61"/>
      <c r="AE968" s="94"/>
    </row>
    <row r="969" spans="1:31" ht="15.75" customHeight="1">
      <c r="A969" s="16"/>
      <c r="B969" s="41"/>
      <c r="C969" s="41"/>
      <c r="D969" s="41"/>
      <c r="E969" s="41"/>
      <c r="F969" s="16"/>
      <c r="G969" s="16"/>
      <c r="H969" s="16"/>
      <c r="I969" s="16"/>
      <c r="J969" s="16"/>
      <c r="K969" s="16"/>
      <c r="L969" s="16"/>
      <c r="M969" s="41"/>
      <c r="N969" s="41"/>
      <c r="O969" s="41"/>
      <c r="P969" s="41"/>
      <c r="Q969" s="41"/>
      <c r="R969" s="41"/>
      <c r="S969" s="41"/>
      <c r="T969" s="82"/>
      <c r="U969" s="82"/>
      <c r="V969" s="89"/>
      <c r="W969" s="92"/>
      <c r="X969" s="82"/>
      <c r="Y969" s="82"/>
      <c r="Z969" s="82"/>
      <c r="AA969" s="82"/>
      <c r="AB969" s="61"/>
      <c r="AC969" s="61"/>
      <c r="AD969" s="61"/>
      <c r="AE969" s="94"/>
    </row>
    <row r="970" spans="1:31" ht="15.75" customHeight="1">
      <c r="A970" s="16"/>
      <c r="B970" s="41"/>
      <c r="C970" s="41"/>
      <c r="D970" s="41"/>
      <c r="E970" s="41"/>
      <c r="F970" s="16"/>
      <c r="G970" s="16"/>
      <c r="H970" s="16"/>
      <c r="I970" s="16"/>
      <c r="J970" s="16"/>
      <c r="K970" s="16"/>
      <c r="L970" s="16"/>
      <c r="M970" s="41"/>
      <c r="N970" s="41"/>
      <c r="O970" s="41"/>
      <c r="P970" s="41"/>
      <c r="Q970" s="41"/>
      <c r="R970" s="41"/>
      <c r="S970" s="41"/>
      <c r="T970" s="82"/>
      <c r="U970" s="82"/>
      <c r="V970" s="89"/>
      <c r="W970" s="92"/>
      <c r="X970" s="82"/>
      <c r="Y970" s="82"/>
      <c r="Z970" s="82"/>
      <c r="AA970" s="82"/>
      <c r="AB970" s="61"/>
      <c r="AC970" s="61"/>
      <c r="AD970" s="61"/>
      <c r="AE970" s="94"/>
    </row>
    <row r="971" spans="1:31" ht="15.75" customHeight="1">
      <c r="A971" s="16"/>
      <c r="B971" s="41"/>
      <c r="C971" s="41"/>
      <c r="D971" s="41"/>
      <c r="E971" s="41"/>
      <c r="F971" s="16"/>
      <c r="G971" s="16"/>
      <c r="H971" s="16"/>
      <c r="I971" s="16"/>
      <c r="J971" s="16"/>
      <c r="K971" s="16"/>
      <c r="L971" s="16"/>
      <c r="M971" s="41"/>
      <c r="N971" s="41"/>
      <c r="O971" s="41"/>
      <c r="P971" s="41"/>
      <c r="Q971" s="41"/>
      <c r="R971" s="41"/>
      <c r="S971" s="41"/>
      <c r="T971" s="82"/>
      <c r="U971" s="82"/>
      <c r="V971" s="89"/>
      <c r="W971" s="92"/>
      <c r="X971" s="82"/>
      <c r="Y971" s="82"/>
      <c r="Z971" s="82"/>
      <c r="AA971" s="82"/>
      <c r="AB971" s="61"/>
      <c r="AC971" s="61"/>
      <c r="AD971" s="61"/>
      <c r="AE971" s="94"/>
    </row>
    <row r="972" spans="1:31" ht="15.75" customHeight="1">
      <c r="A972" s="16"/>
      <c r="B972" s="41"/>
      <c r="C972" s="41"/>
      <c r="D972" s="41"/>
      <c r="E972" s="41"/>
      <c r="F972" s="16"/>
      <c r="G972" s="16"/>
      <c r="H972" s="16"/>
      <c r="I972" s="16"/>
      <c r="J972" s="16"/>
      <c r="K972" s="16"/>
      <c r="L972" s="16"/>
      <c r="M972" s="41"/>
      <c r="N972" s="41"/>
      <c r="O972" s="41"/>
      <c r="P972" s="41"/>
      <c r="Q972" s="41"/>
      <c r="R972" s="41"/>
      <c r="S972" s="41"/>
      <c r="T972" s="82"/>
      <c r="U972" s="82"/>
      <c r="V972" s="89"/>
      <c r="W972" s="92"/>
      <c r="X972" s="82"/>
      <c r="Y972" s="82"/>
      <c r="Z972" s="82"/>
      <c r="AA972" s="82"/>
      <c r="AB972" s="61"/>
      <c r="AC972" s="61"/>
      <c r="AD972" s="61"/>
      <c r="AE972" s="94"/>
    </row>
    <row r="973" spans="1:31" ht="15.75" customHeight="1">
      <c r="A973" s="16"/>
      <c r="B973" s="41"/>
      <c r="C973" s="41"/>
      <c r="D973" s="41"/>
      <c r="E973" s="41"/>
      <c r="F973" s="16"/>
      <c r="G973" s="16"/>
      <c r="H973" s="16"/>
      <c r="I973" s="16"/>
      <c r="J973" s="16"/>
      <c r="K973" s="16"/>
      <c r="L973" s="16"/>
      <c r="M973" s="41"/>
      <c r="N973" s="41"/>
      <c r="O973" s="41"/>
      <c r="P973" s="41"/>
      <c r="Q973" s="41"/>
      <c r="R973" s="41"/>
      <c r="S973" s="41"/>
      <c r="T973" s="82"/>
      <c r="U973" s="82"/>
      <c r="V973" s="89"/>
      <c r="W973" s="92"/>
      <c r="X973" s="82"/>
      <c r="Y973" s="82"/>
      <c r="Z973" s="82"/>
      <c r="AA973" s="82"/>
      <c r="AB973" s="61"/>
      <c r="AC973" s="61"/>
      <c r="AD973" s="61"/>
      <c r="AE973" s="94"/>
    </row>
    <row r="974" spans="1:31" ht="15.75" customHeight="1">
      <c r="A974" s="16"/>
      <c r="B974" s="41"/>
      <c r="C974" s="41"/>
      <c r="D974" s="41"/>
      <c r="E974" s="41"/>
      <c r="F974" s="16"/>
      <c r="G974" s="16"/>
      <c r="H974" s="16"/>
      <c r="I974" s="16"/>
      <c r="J974" s="16"/>
      <c r="K974" s="16"/>
      <c r="L974" s="16"/>
      <c r="M974" s="41"/>
      <c r="N974" s="41"/>
      <c r="O974" s="41"/>
      <c r="P974" s="41"/>
      <c r="Q974" s="41"/>
      <c r="R974" s="41"/>
      <c r="S974" s="41"/>
      <c r="T974" s="82"/>
      <c r="U974" s="82"/>
      <c r="V974" s="89"/>
      <c r="W974" s="92"/>
      <c r="X974" s="82"/>
      <c r="Y974" s="82"/>
      <c r="Z974" s="82"/>
      <c r="AA974" s="82"/>
      <c r="AB974" s="61"/>
      <c r="AC974" s="61"/>
      <c r="AD974" s="61"/>
      <c r="AE974" s="94"/>
    </row>
    <row r="975" spans="1:31" ht="15.75" customHeight="1">
      <c r="A975" s="16"/>
      <c r="B975" s="41"/>
      <c r="C975" s="41"/>
      <c r="D975" s="41"/>
      <c r="E975" s="41"/>
      <c r="F975" s="16"/>
      <c r="G975" s="16"/>
      <c r="H975" s="16"/>
      <c r="I975" s="16"/>
      <c r="J975" s="16"/>
      <c r="K975" s="16"/>
      <c r="L975" s="16"/>
      <c r="M975" s="41"/>
      <c r="N975" s="41"/>
      <c r="O975" s="41"/>
      <c r="P975" s="41"/>
      <c r="Q975" s="41"/>
      <c r="R975" s="41"/>
      <c r="S975" s="41"/>
      <c r="T975" s="82"/>
      <c r="U975" s="82"/>
      <c r="V975" s="89"/>
      <c r="W975" s="92"/>
      <c r="X975" s="82"/>
      <c r="Y975" s="82"/>
      <c r="Z975" s="82"/>
      <c r="AA975" s="82"/>
      <c r="AB975" s="61"/>
      <c r="AC975" s="61"/>
      <c r="AD975" s="61"/>
      <c r="AE975" s="94"/>
    </row>
    <row r="976" spans="1:31" ht="15.75" customHeight="1">
      <c r="A976" s="16"/>
      <c r="B976" s="41"/>
      <c r="C976" s="41"/>
      <c r="D976" s="41"/>
      <c r="E976" s="41"/>
      <c r="F976" s="16"/>
      <c r="G976" s="16"/>
      <c r="H976" s="16"/>
      <c r="I976" s="16"/>
      <c r="J976" s="16"/>
      <c r="K976" s="16"/>
      <c r="L976" s="16"/>
      <c r="M976" s="41"/>
      <c r="N976" s="41"/>
      <c r="O976" s="41"/>
      <c r="P976" s="41"/>
      <c r="Q976" s="41"/>
      <c r="R976" s="41"/>
      <c r="S976" s="41"/>
      <c r="T976" s="82"/>
      <c r="U976" s="82"/>
      <c r="V976" s="89"/>
      <c r="W976" s="92"/>
      <c r="X976" s="82"/>
      <c r="Y976" s="82"/>
      <c r="Z976" s="82"/>
      <c r="AA976" s="82"/>
      <c r="AB976" s="67"/>
      <c r="AC976" s="67"/>
      <c r="AD976" s="67"/>
      <c r="AE976" s="94"/>
    </row>
    <row r="977" spans="1:31" ht="15.75" customHeight="1">
      <c r="A977" s="16"/>
      <c r="B977" s="41"/>
      <c r="C977" s="41"/>
      <c r="D977" s="41"/>
      <c r="E977" s="41"/>
      <c r="F977" s="16"/>
      <c r="G977" s="16"/>
      <c r="H977" s="16"/>
      <c r="I977" s="16"/>
      <c r="J977" s="16"/>
      <c r="K977" s="16"/>
      <c r="L977" s="16"/>
      <c r="M977" s="41"/>
      <c r="N977" s="41"/>
      <c r="O977" s="41"/>
      <c r="P977" s="41"/>
      <c r="Q977" s="41"/>
      <c r="R977" s="41"/>
      <c r="S977" s="41"/>
      <c r="T977" s="82"/>
      <c r="U977" s="82"/>
      <c r="V977" s="89"/>
      <c r="W977" s="92"/>
      <c r="X977" s="82"/>
      <c r="Y977" s="82"/>
      <c r="Z977" s="82"/>
      <c r="AA977" s="82"/>
      <c r="AB977" s="93" t="str">
        <f>Acciones_aportes!C2324</f>
        <v>Consolidación del desarrollo regional, de Sedes y Sección Regional</v>
      </c>
      <c r="AC977" s="88" t="str">
        <f>Acciones_aportes!B2325</f>
        <v>Académico</v>
      </c>
      <c r="AD977" s="25" t="str">
        <f ca="1">IFERROR(__xludf.DUMMYFUNCTION("FILTER(X$2:X$509,W$2:W$509=AB977,V$2:V$509=AC977)"),"3.1.2. Desarrollar planes de estudio intrauniversitarias e interuniversitarias que amplíen la cobertura y el acceso a la Educación Superior Estatal en las distintas regiones, territorios y comunidades  ")</f>
        <v xml:space="preserve">3.1.2. Desarrollar planes de estudio intrauniversitarias e interuniversitarias que amplíen la cobertura y el acceso a la Educación Superior Estatal en las distintas regiones, territorios y comunidades  </v>
      </c>
      <c r="AE977" s="94"/>
    </row>
    <row r="978" spans="1:31" ht="15.75" customHeight="1">
      <c r="A978" s="16"/>
      <c r="B978" s="41"/>
      <c r="C978" s="41"/>
      <c r="D978" s="41"/>
      <c r="E978" s="41"/>
      <c r="F978" s="16"/>
      <c r="G978" s="16"/>
      <c r="H978" s="16"/>
      <c r="I978" s="16"/>
      <c r="J978" s="16"/>
      <c r="K978" s="16"/>
      <c r="L978" s="16"/>
      <c r="M978" s="41"/>
      <c r="N978" s="41"/>
      <c r="O978" s="41"/>
      <c r="P978" s="41"/>
      <c r="Q978" s="41"/>
      <c r="R978" s="41"/>
      <c r="S978" s="41"/>
      <c r="T978" s="82"/>
      <c r="U978" s="82"/>
      <c r="V978" s="89"/>
      <c r="W978" s="92"/>
      <c r="X978" s="82"/>
      <c r="Y978" s="82"/>
      <c r="Z978" s="82"/>
      <c r="AA978" s="82"/>
      <c r="AB978" s="61"/>
      <c r="AC978" s="61"/>
      <c r="AD978" s="61" t="str">
        <f ca="1">IFERROR(__xludf.DUMMYFUNCTION("""COMPUTED_VALUE"""),"3.1.3. Generar alianzas académicas  intrauniversitarias e interuniversitarias que permitan el desarrollo de iniciativas de investigación y extensión conjuntas en las regiones, territorios y comunidades")</f>
        <v>3.1.3. Generar alianzas académicas  intrauniversitarias e interuniversitarias que permitan el desarrollo de iniciativas de investigación y extensión conjuntas en las regiones, territorios y comunidades</v>
      </c>
      <c r="AE978" s="94"/>
    </row>
    <row r="979" spans="1:31" ht="15.75" customHeight="1">
      <c r="A979" s="16"/>
      <c r="B979" s="41"/>
      <c r="C979" s="41"/>
      <c r="D979" s="41"/>
      <c r="E979" s="41"/>
      <c r="F979" s="16"/>
      <c r="G979" s="16"/>
      <c r="H979" s="16"/>
      <c r="I979" s="16"/>
      <c r="J979" s="16"/>
      <c r="K979" s="16"/>
      <c r="L979" s="16"/>
      <c r="M979" s="41"/>
      <c r="N979" s="41"/>
      <c r="O979" s="41"/>
      <c r="P979" s="41"/>
      <c r="Q979" s="41"/>
      <c r="R979" s="41"/>
      <c r="S979" s="41"/>
      <c r="T979" s="82"/>
      <c r="U979" s="82"/>
      <c r="V979" s="89"/>
      <c r="W979" s="92"/>
      <c r="X979" s="82"/>
      <c r="Y979" s="82"/>
      <c r="Z979" s="82"/>
      <c r="AA979" s="82"/>
      <c r="AB979" s="26" t="str">
        <f ca="1">IFERROR(__xludf.DUMMYFUNCTION("UNIQUE(FILTER(V$2:V$509,W$2:W$509=AB977))"),"Administrativo ")</f>
        <v xml:space="preserve">Administrativo </v>
      </c>
      <c r="AC979" s="61"/>
      <c r="AD979" s="61" t="str">
        <f ca="1">IFERROR(__xludf.DUMMYFUNCTION("""COMPUTED_VALUE"""),"3.1.4. Desarrollar alianzas universitarias con participación interinstitucional pública y con otras organizaciones de la sociedad civil en los ámbitos regionales, territoriales y locales")</f>
        <v>3.1.4. Desarrollar alianzas universitarias con participación interinstitucional pública y con otras organizaciones de la sociedad civil en los ámbitos regionales, territoriales y locales</v>
      </c>
      <c r="AE979" s="94"/>
    </row>
    <row r="980" spans="1:31" ht="15.75" customHeight="1">
      <c r="A980" s="16"/>
      <c r="B980" s="41"/>
      <c r="C980" s="41"/>
      <c r="D980" s="41"/>
      <c r="E980" s="41"/>
      <c r="F980" s="16"/>
      <c r="G980" s="16"/>
      <c r="H980" s="16"/>
      <c r="I980" s="16"/>
      <c r="J980" s="16"/>
      <c r="K980" s="16"/>
      <c r="L980" s="16"/>
      <c r="M980" s="41"/>
      <c r="N980" s="41"/>
      <c r="O980" s="41"/>
      <c r="P980" s="41"/>
      <c r="Q980" s="41"/>
      <c r="R980" s="41"/>
      <c r="S980" s="41"/>
      <c r="T980" s="82"/>
      <c r="U980" s="82"/>
      <c r="V980" s="89"/>
      <c r="W980" s="92"/>
      <c r="X980" s="82"/>
      <c r="Y980" s="82"/>
      <c r="Z980" s="82"/>
      <c r="AA980" s="82"/>
      <c r="AB980" s="62" t="str">
        <f ca="1">IFERROR(__xludf.DUMMYFUNCTION("""COMPUTED_VALUE"""),"Académico")</f>
        <v>Académico</v>
      </c>
      <c r="AC980" s="61"/>
      <c r="AD980" s="61" t="str">
        <f ca="1">IFERROR(__xludf.DUMMYFUNCTION("""COMPUTED_VALUE"""),"3.1.5. Fortalecer las acciones propuestas en el observatorio regional institucional")</f>
        <v>3.1.5. Fortalecer las acciones propuestas en el observatorio regional institucional</v>
      </c>
      <c r="AE980" s="94"/>
    </row>
    <row r="981" spans="1:31" ht="15.75" customHeight="1">
      <c r="A981" s="16"/>
      <c r="B981" s="41"/>
      <c r="C981" s="41"/>
      <c r="D981" s="41"/>
      <c r="E981" s="41"/>
      <c r="F981" s="16"/>
      <c r="G981" s="16"/>
      <c r="H981" s="16"/>
      <c r="I981" s="16"/>
      <c r="J981" s="16"/>
      <c r="K981" s="16"/>
      <c r="L981" s="16"/>
      <c r="M981" s="41"/>
      <c r="N981" s="41"/>
      <c r="O981" s="41"/>
      <c r="P981" s="41"/>
      <c r="Q981" s="41"/>
      <c r="R981" s="41"/>
      <c r="S981" s="41"/>
      <c r="T981" s="82"/>
      <c r="U981" s="82"/>
      <c r="V981" s="89"/>
      <c r="W981" s="92"/>
      <c r="X981" s="82"/>
      <c r="Y981" s="82"/>
      <c r="Z981" s="82"/>
      <c r="AA981" s="82"/>
      <c r="AB981" s="61" t="str">
        <f ca="1">IFERROR(__xludf.DUMMYFUNCTION("""COMPUTED_VALUE"""),"Vida Universitaria")</f>
        <v>Vida Universitaria</v>
      </c>
      <c r="AC981" s="61"/>
      <c r="AD981" s="61" t="str">
        <f ca="1">IFERROR(__xludf.DUMMYFUNCTION("""COMPUTED_VALUE"""),"3.1.6. Promover el fortalecimiento del quehacer sustantivo de las sedes y sección regional que responda a la perspectiva de desarrollo integral de los territorios, regiones y comunidades")</f>
        <v>3.1.6. Promover el fortalecimiento del quehacer sustantivo de las sedes y sección regional que responda a la perspectiva de desarrollo integral de los territorios, regiones y comunidades</v>
      </c>
      <c r="AE981" s="94"/>
    </row>
    <row r="982" spans="1:31" ht="15.75" customHeight="1">
      <c r="A982" s="16"/>
      <c r="B982" s="41"/>
      <c r="C982" s="41"/>
      <c r="D982" s="41"/>
      <c r="E982" s="41"/>
      <c r="F982" s="16"/>
      <c r="G982" s="16"/>
      <c r="H982" s="16"/>
      <c r="I982" s="16"/>
      <c r="J982" s="16"/>
      <c r="K982" s="16"/>
      <c r="L982" s="16"/>
      <c r="M982" s="41"/>
      <c r="N982" s="41"/>
      <c r="O982" s="41"/>
      <c r="P982" s="41"/>
      <c r="Q982" s="41"/>
      <c r="R982" s="41"/>
      <c r="S982" s="41"/>
      <c r="T982" s="82"/>
      <c r="U982" s="82"/>
      <c r="V982" s="89"/>
      <c r="W982" s="92"/>
      <c r="X982" s="82"/>
      <c r="Y982" s="82"/>
      <c r="Z982" s="82"/>
      <c r="AA982" s="82"/>
      <c r="AB982" s="61"/>
      <c r="AC982" s="61"/>
      <c r="AD982" s="61"/>
      <c r="AE982" s="94"/>
    </row>
    <row r="983" spans="1:31" ht="15.75" customHeight="1">
      <c r="A983" s="16"/>
      <c r="B983" s="41"/>
      <c r="C983" s="41"/>
      <c r="D983" s="41"/>
      <c r="E983" s="41"/>
      <c r="F983" s="16"/>
      <c r="G983" s="16"/>
      <c r="H983" s="16"/>
      <c r="I983" s="16"/>
      <c r="J983" s="16"/>
      <c r="K983" s="16"/>
      <c r="L983" s="16"/>
      <c r="M983" s="41"/>
      <c r="N983" s="41"/>
      <c r="O983" s="41"/>
      <c r="P983" s="41"/>
      <c r="Q983" s="41"/>
      <c r="R983" s="41"/>
      <c r="S983" s="41"/>
      <c r="T983" s="82"/>
      <c r="U983" s="82"/>
      <c r="V983" s="89"/>
      <c r="W983" s="92"/>
      <c r="X983" s="82"/>
      <c r="Y983" s="82"/>
      <c r="Z983" s="82"/>
      <c r="AA983" s="82"/>
      <c r="AB983" s="61"/>
      <c r="AC983" s="61"/>
      <c r="AD983" s="61"/>
      <c r="AE983" s="94"/>
    </row>
    <row r="984" spans="1:31" ht="15.75" customHeight="1">
      <c r="A984" s="16"/>
      <c r="B984" s="41"/>
      <c r="C984" s="41"/>
      <c r="D984" s="41"/>
      <c r="E984" s="41"/>
      <c r="F984" s="16"/>
      <c r="G984" s="16"/>
      <c r="H984" s="16"/>
      <c r="I984" s="16"/>
      <c r="J984" s="16"/>
      <c r="K984" s="16"/>
      <c r="L984" s="16"/>
      <c r="M984" s="41"/>
      <c r="N984" s="41"/>
      <c r="O984" s="41"/>
      <c r="P984" s="41"/>
      <c r="Q984" s="41"/>
      <c r="R984" s="41"/>
      <c r="S984" s="41"/>
      <c r="T984" s="82"/>
      <c r="U984" s="82"/>
      <c r="V984" s="89"/>
      <c r="W984" s="92"/>
      <c r="X984" s="82"/>
      <c r="Y984" s="82"/>
      <c r="Z984" s="82"/>
      <c r="AA984" s="82"/>
      <c r="AB984" s="61"/>
      <c r="AC984" s="61"/>
      <c r="AD984" s="61"/>
      <c r="AE984" s="94"/>
    </row>
    <row r="985" spans="1:31" ht="15.75" customHeight="1">
      <c r="A985" s="16"/>
      <c r="B985" s="41"/>
      <c r="C985" s="41"/>
      <c r="D985" s="41"/>
      <c r="E985" s="41"/>
      <c r="F985" s="16"/>
      <c r="G985" s="16"/>
      <c r="H985" s="16"/>
      <c r="I985" s="16"/>
      <c r="J985" s="16"/>
      <c r="K985" s="16"/>
      <c r="L985" s="16"/>
      <c r="M985" s="41"/>
      <c r="N985" s="41"/>
      <c r="O985" s="41"/>
      <c r="P985" s="41"/>
      <c r="Q985" s="41"/>
      <c r="R985" s="41"/>
      <c r="S985" s="41"/>
      <c r="T985" s="82"/>
      <c r="U985" s="82"/>
      <c r="V985" s="89"/>
      <c r="W985" s="92"/>
      <c r="X985" s="82"/>
      <c r="Y985" s="82"/>
      <c r="Z985" s="82"/>
      <c r="AA985" s="82"/>
      <c r="AB985" s="61"/>
      <c r="AC985" s="61"/>
      <c r="AD985" s="61"/>
      <c r="AE985" s="94"/>
    </row>
    <row r="986" spans="1:31" ht="15.75" customHeight="1">
      <c r="A986" s="16"/>
      <c r="B986" s="41"/>
      <c r="C986" s="41"/>
      <c r="D986" s="41"/>
      <c r="E986" s="41"/>
      <c r="F986" s="16"/>
      <c r="G986" s="16"/>
      <c r="H986" s="16"/>
      <c r="I986" s="16"/>
      <c r="J986" s="16"/>
      <c r="K986" s="16"/>
      <c r="L986" s="16"/>
      <c r="M986" s="41"/>
      <c r="N986" s="41"/>
      <c r="O986" s="41"/>
      <c r="P986" s="41"/>
      <c r="Q986" s="41"/>
      <c r="R986" s="41"/>
      <c r="S986" s="41"/>
      <c r="T986" s="82"/>
      <c r="U986" s="82"/>
      <c r="V986" s="89"/>
      <c r="W986" s="92"/>
      <c r="X986" s="82"/>
      <c r="Y986" s="82"/>
      <c r="Z986" s="82"/>
      <c r="AA986" s="82"/>
      <c r="AB986" s="61"/>
      <c r="AC986" s="61"/>
      <c r="AD986" s="61"/>
      <c r="AE986" s="94"/>
    </row>
    <row r="987" spans="1:31" ht="15.75" customHeight="1">
      <c r="A987" s="16"/>
      <c r="B987" s="41"/>
      <c r="C987" s="41"/>
      <c r="D987" s="41"/>
      <c r="E987" s="41"/>
      <c r="F987" s="16"/>
      <c r="G987" s="16"/>
      <c r="H987" s="16"/>
      <c r="I987" s="16"/>
      <c r="J987" s="16"/>
      <c r="K987" s="16"/>
      <c r="L987" s="16"/>
      <c r="M987" s="41"/>
      <c r="N987" s="41"/>
      <c r="O987" s="41"/>
      <c r="P987" s="41"/>
      <c r="Q987" s="41"/>
      <c r="R987" s="41"/>
      <c r="S987" s="41"/>
      <c r="T987" s="82"/>
      <c r="U987" s="82"/>
      <c r="V987" s="89"/>
      <c r="W987" s="92"/>
      <c r="X987" s="82"/>
      <c r="Y987" s="82"/>
      <c r="Z987" s="82"/>
      <c r="AA987" s="82"/>
      <c r="AB987" s="61"/>
      <c r="AC987" s="61"/>
      <c r="AD987" s="61"/>
      <c r="AE987" s="94"/>
    </row>
    <row r="988" spans="1:31" ht="15.75" customHeight="1">
      <c r="A988" s="16"/>
      <c r="B988" s="41"/>
      <c r="C988" s="41"/>
      <c r="D988" s="41"/>
      <c r="E988" s="41"/>
      <c r="F988" s="16"/>
      <c r="G988" s="16"/>
      <c r="H988" s="16"/>
      <c r="I988" s="16"/>
      <c r="J988" s="16"/>
      <c r="K988" s="16"/>
      <c r="L988" s="16"/>
      <c r="M988" s="41"/>
      <c r="N988" s="41"/>
      <c r="O988" s="41"/>
      <c r="P988" s="41"/>
      <c r="Q988" s="41"/>
      <c r="R988" s="41"/>
      <c r="S988" s="41"/>
      <c r="T988" s="82"/>
      <c r="U988" s="82"/>
      <c r="V988" s="89"/>
      <c r="W988" s="92"/>
      <c r="X988" s="82"/>
      <c r="Y988" s="82"/>
      <c r="Z988" s="82"/>
      <c r="AA988" s="82"/>
      <c r="AB988" s="61"/>
      <c r="AC988" s="61"/>
      <c r="AD988" s="61"/>
      <c r="AE988" s="94"/>
    </row>
    <row r="989" spans="1:31" ht="15.75" customHeight="1">
      <c r="A989" s="16"/>
      <c r="B989" s="41"/>
      <c r="C989" s="41"/>
      <c r="D989" s="41"/>
      <c r="E989" s="41"/>
      <c r="F989" s="16"/>
      <c r="G989" s="16"/>
      <c r="H989" s="16"/>
      <c r="I989" s="16"/>
      <c r="J989" s="16"/>
      <c r="K989" s="16"/>
      <c r="L989" s="16"/>
      <c r="M989" s="41"/>
      <c r="N989" s="41"/>
      <c r="O989" s="41"/>
      <c r="P989" s="41"/>
      <c r="Q989" s="41"/>
      <c r="R989" s="41"/>
      <c r="S989" s="41"/>
      <c r="T989" s="82"/>
      <c r="U989" s="82"/>
      <c r="V989" s="89"/>
      <c r="W989" s="92"/>
      <c r="X989" s="82"/>
      <c r="Y989" s="82"/>
      <c r="Z989" s="82"/>
      <c r="AA989" s="82"/>
      <c r="AB989" s="61"/>
      <c r="AC989" s="61"/>
      <c r="AD989" s="61"/>
      <c r="AE989" s="94"/>
    </row>
    <row r="990" spans="1:31" ht="15.75" customHeight="1">
      <c r="A990" s="16"/>
      <c r="B990" s="41"/>
      <c r="C990" s="41"/>
      <c r="D990" s="41"/>
      <c r="E990" s="41"/>
      <c r="F990" s="16"/>
      <c r="G990" s="16"/>
      <c r="H990" s="16"/>
      <c r="I990" s="16"/>
      <c r="J990" s="16"/>
      <c r="K990" s="16"/>
      <c r="L990" s="16"/>
      <c r="M990" s="41"/>
      <c r="N990" s="41"/>
      <c r="O990" s="41"/>
      <c r="P990" s="41"/>
      <c r="Q990" s="41"/>
      <c r="R990" s="41"/>
      <c r="S990" s="41"/>
      <c r="T990" s="82"/>
      <c r="U990" s="82"/>
      <c r="V990" s="89"/>
      <c r="W990" s="92"/>
      <c r="X990" s="82"/>
      <c r="Y990" s="82"/>
      <c r="Z990" s="82"/>
      <c r="AA990" s="82"/>
      <c r="AB990" s="61"/>
      <c r="AC990" s="61"/>
      <c r="AD990" s="61"/>
      <c r="AE990" s="94"/>
    </row>
    <row r="991" spans="1:31" ht="15.75" customHeight="1">
      <c r="A991" s="16"/>
      <c r="B991" s="41"/>
      <c r="C991" s="41"/>
      <c r="D991" s="41"/>
      <c r="E991" s="41"/>
      <c r="F991" s="16"/>
      <c r="G991" s="16"/>
      <c r="H991" s="16"/>
      <c r="I991" s="16"/>
      <c r="J991" s="16"/>
      <c r="K991" s="16"/>
      <c r="L991" s="16"/>
      <c r="M991" s="41"/>
      <c r="N991" s="41"/>
      <c r="O991" s="41"/>
      <c r="P991" s="41"/>
      <c r="Q991" s="41"/>
      <c r="R991" s="41"/>
      <c r="S991" s="41"/>
      <c r="T991" s="82"/>
      <c r="U991" s="82"/>
      <c r="V991" s="89"/>
      <c r="W991" s="92"/>
      <c r="X991" s="82"/>
      <c r="Y991" s="82"/>
      <c r="Z991" s="82"/>
      <c r="AA991" s="82"/>
      <c r="AB991" s="61"/>
      <c r="AC991" s="61"/>
      <c r="AD991" s="61"/>
      <c r="AE991" s="94"/>
    </row>
    <row r="992" spans="1:31" ht="15.75" customHeight="1">
      <c r="A992" s="16"/>
      <c r="B992" s="41"/>
      <c r="C992" s="41"/>
      <c r="D992" s="41"/>
      <c r="E992" s="41"/>
      <c r="F992" s="16"/>
      <c r="G992" s="16"/>
      <c r="H992" s="16"/>
      <c r="I992" s="16"/>
      <c r="J992" s="16"/>
      <c r="K992" s="16"/>
      <c r="L992" s="16"/>
      <c r="M992" s="41"/>
      <c r="N992" s="41"/>
      <c r="O992" s="41"/>
      <c r="P992" s="41"/>
      <c r="Q992" s="41"/>
      <c r="R992" s="41"/>
      <c r="S992" s="41"/>
      <c r="T992" s="82"/>
      <c r="U992" s="82"/>
      <c r="V992" s="89"/>
      <c r="W992" s="92"/>
      <c r="X992" s="82"/>
      <c r="Y992" s="82"/>
      <c r="Z992" s="82"/>
      <c r="AA992" s="82"/>
      <c r="AB992" s="61"/>
      <c r="AC992" s="61"/>
      <c r="AD992" s="61"/>
      <c r="AE992" s="94"/>
    </row>
    <row r="993" spans="1:31" ht="15.75" customHeight="1">
      <c r="A993" s="16"/>
      <c r="B993" s="41"/>
      <c r="C993" s="41"/>
      <c r="D993" s="41"/>
      <c r="E993" s="41"/>
      <c r="F993" s="16"/>
      <c r="G993" s="16"/>
      <c r="H993" s="16"/>
      <c r="I993" s="16"/>
      <c r="J993" s="16"/>
      <c r="K993" s="16"/>
      <c r="L993" s="16"/>
      <c r="M993" s="41"/>
      <c r="N993" s="41"/>
      <c r="O993" s="41"/>
      <c r="P993" s="41"/>
      <c r="Q993" s="41"/>
      <c r="R993" s="41"/>
      <c r="S993" s="41"/>
      <c r="T993" s="82"/>
      <c r="U993" s="82"/>
      <c r="V993" s="89"/>
      <c r="W993" s="92"/>
      <c r="X993" s="82"/>
      <c r="Y993" s="82"/>
      <c r="Z993" s="82"/>
      <c r="AA993" s="82"/>
      <c r="AB993" s="61"/>
      <c r="AC993" s="61"/>
      <c r="AD993" s="61"/>
      <c r="AE993" s="94"/>
    </row>
    <row r="994" spans="1:31" ht="15.75" customHeight="1">
      <c r="A994" s="16"/>
      <c r="B994" s="41"/>
      <c r="C994" s="41"/>
      <c r="D994" s="41"/>
      <c r="E994" s="41"/>
      <c r="F994" s="16"/>
      <c r="G994" s="16"/>
      <c r="H994" s="16"/>
      <c r="I994" s="16"/>
      <c r="J994" s="16"/>
      <c r="K994" s="16"/>
      <c r="L994" s="16"/>
      <c r="M994" s="41"/>
      <c r="N994" s="41"/>
      <c r="O994" s="41"/>
      <c r="P994" s="41"/>
      <c r="Q994" s="41"/>
      <c r="R994" s="41"/>
      <c r="S994" s="41"/>
      <c r="T994" s="82"/>
      <c r="U994" s="82"/>
      <c r="V994" s="89"/>
      <c r="W994" s="92"/>
      <c r="X994" s="82"/>
      <c r="Y994" s="82"/>
      <c r="Z994" s="82"/>
      <c r="AA994" s="82"/>
      <c r="AB994" s="67"/>
      <c r="AC994" s="67"/>
      <c r="AD994" s="67"/>
      <c r="AE994" s="94"/>
    </row>
    <row r="995" spans="1:31" ht="15.75" customHeight="1">
      <c r="A995" s="16"/>
      <c r="B995" s="41"/>
      <c r="C995" s="41"/>
      <c r="D995" s="41"/>
      <c r="E995" s="41"/>
      <c r="F995" s="16"/>
      <c r="G995" s="16"/>
      <c r="H995" s="16"/>
      <c r="I995" s="16"/>
      <c r="J995" s="16"/>
      <c r="K995" s="16"/>
      <c r="L995" s="16"/>
      <c r="M995" s="41"/>
      <c r="N995" s="41"/>
      <c r="O995" s="41"/>
      <c r="P995" s="41"/>
      <c r="Q995" s="41"/>
      <c r="R995" s="41"/>
      <c r="S995" s="41"/>
      <c r="T995" s="82"/>
      <c r="U995" s="82"/>
      <c r="V995" s="89"/>
      <c r="W995" s="92"/>
      <c r="X995" s="82"/>
      <c r="Y995" s="82"/>
      <c r="Z995" s="82"/>
      <c r="AA995" s="82"/>
      <c r="AB995" s="93" t="str">
        <f>Acciones_aportes!C2367</f>
        <v>Consolidación del desarrollo regional, de Sedes y Sección Regional</v>
      </c>
      <c r="AC995" s="88" t="str">
        <f>Acciones_aportes!B2368</f>
        <v>Vida Universitaria</v>
      </c>
      <c r="AD995" s="25" t="str">
        <f ca="1">IFERROR(__xludf.DUMMYFUNCTION("FILTER(X$2:X$509,W$2:W$509=AB995,V$2:V$509=AC995)"),"3.1.7. Promover espacios de participación estudiantil para la discusión del quehacer universitario y la realidad social en territorios y comunidades ")</f>
        <v xml:space="preserve">3.1.7. Promover espacios de participación estudiantil para la discusión del quehacer universitario y la realidad social en territorios y comunidades </v>
      </c>
      <c r="AE995" s="94"/>
    </row>
    <row r="996" spans="1:31" ht="15.75" customHeight="1">
      <c r="A996" s="16"/>
      <c r="B996" s="41"/>
      <c r="C996" s="41"/>
      <c r="D996" s="41"/>
      <c r="E996" s="41"/>
      <c r="F996" s="16"/>
      <c r="G996" s="16"/>
      <c r="H996" s="16"/>
      <c r="I996" s="16"/>
      <c r="J996" s="16"/>
      <c r="K996" s="16"/>
      <c r="L996" s="16"/>
      <c r="M996" s="41"/>
      <c r="N996" s="41"/>
      <c r="O996" s="41"/>
      <c r="P996" s="41"/>
      <c r="Q996" s="41"/>
      <c r="R996" s="41"/>
      <c r="S996" s="41"/>
      <c r="T996" s="82"/>
      <c r="U996" s="82"/>
      <c r="V996" s="89"/>
      <c r="W996" s="92"/>
      <c r="X996" s="82"/>
      <c r="Y996" s="82"/>
      <c r="Z996" s="82"/>
      <c r="AA996" s="82"/>
      <c r="AB996" s="61"/>
      <c r="AC996" s="61"/>
      <c r="AD996" s="61"/>
      <c r="AE996" s="94"/>
    </row>
    <row r="997" spans="1:31" ht="15.75" customHeight="1">
      <c r="A997" s="16"/>
      <c r="B997" s="41"/>
      <c r="C997" s="41"/>
      <c r="D997" s="41"/>
      <c r="E997" s="41"/>
      <c r="F997" s="16"/>
      <c r="G997" s="16"/>
      <c r="H997" s="16"/>
      <c r="I997" s="16"/>
      <c r="J997" s="16"/>
      <c r="K997" s="16"/>
      <c r="L997" s="16"/>
      <c r="M997" s="41"/>
      <c r="N997" s="41"/>
      <c r="O997" s="41"/>
      <c r="P997" s="41"/>
      <c r="Q997" s="41"/>
      <c r="R997" s="41"/>
      <c r="S997" s="41"/>
      <c r="T997" s="82"/>
      <c r="U997" s="82"/>
      <c r="V997" s="89"/>
      <c r="W997" s="92"/>
      <c r="X997" s="82"/>
      <c r="Y997" s="82"/>
      <c r="Z997" s="82"/>
      <c r="AA997" s="82"/>
      <c r="AB997" s="26" t="str">
        <f ca="1">IFERROR(__xludf.DUMMYFUNCTION("UNIQUE(FILTER(V$2:V$509,W$2:W$509=AB995))"),"Administrativo ")</f>
        <v xml:space="preserve">Administrativo </v>
      </c>
      <c r="AC997" s="61"/>
      <c r="AD997" s="61"/>
      <c r="AE997" s="94"/>
    </row>
    <row r="998" spans="1:31" ht="15.75" customHeight="1">
      <c r="A998" s="16"/>
      <c r="B998" s="41"/>
      <c r="C998" s="41"/>
      <c r="D998" s="41"/>
      <c r="E998" s="41"/>
      <c r="F998" s="16"/>
      <c r="G998" s="16"/>
      <c r="H998" s="16"/>
      <c r="I998" s="16"/>
      <c r="J998" s="16"/>
      <c r="K998" s="16"/>
      <c r="L998" s="16"/>
      <c r="M998" s="41"/>
      <c r="N998" s="41"/>
      <c r="O998" s="41"/>
      <c r="P998" s="41"/>
      <c r="Q998" s="41"/>
      <c r="R998" s="41"/>
      <c r="S998" s="41"/>
      <c r="T998" s="82"/>
      <c r="U998" s="82"/>
      <c r="V998" s="89"/>
      <c r="W998" s="92"/>
      <c r="X998" s="82"/>
      <c r="Y998" s="82"/>
      <c r="Z998" s="82"/>
      <c r="AA998" s="82"/>
      <c r="AB998" s="62" t="str">
        <f ca="1">IFERROR(__xludf.DUMMYFUNCTION("""COMPUTED_VALUE"""),"Académico")</f>
        <v>Académico</v>
      </c>
      <c r="AC998" s="61"/>
      <c r="AD998" s="61"/>
      <c r="AE998" s="94"/>
    </row>
    <row r="999" spans="1:31" ht="15.75" customHeight="1">
      <c r="A999" s="16"/>
      <c r="B999" s="41"/>
      <c r="C999" s="41"/>
      <c r="D999" s="41"/>
      <c r="E999" s="41"/>
      <c r="F999" s="16"/>
      <c r="G999" s="16"/>
      <c r="H999" s="16"/>
      <c r="I999" s="16"/>
      <c r="J999" s="16"/>
      <c r="K999" s="16"/>
      <c r="L999" s="16"/>
      <c r="M999" s="41"/>
      <c r="N999" s="41"/>
      <c r="O999" s="41"/>
      <c r="P999" s="41"/>
      <c r="Q999" s="41"/>
      <c r="R999" s="41"/>
      <c r="S999" s="41"/>
      <c r="T999" s="82"/>
      <c r="U999" s="82"/>
      <c r="V999" s="89"/>
      <c r="W999" s="92"/>
      <c r="X999" s="82"/>
      <c r="Y999" s="82"/>
      <c r="Z999" s="82"/>
      <c r="AA999" s="82"/>
      <c r="AB999" s="61" t="str">
        <f ca="1">IFERROR(__xludf.DUMMYFUNCTION("""COMPUTED_VALUE"""),"Vida Universitaria")</f>
        <v>Vida Universitaria</v>
      </c>
      <c r="AC999" s="61"/>
      <c r="AD999" s="61"/>
      <c r="AE999" s="94"/>
    </row>
    <row r="1000" spans="1:31" ht="15.75" customHeight="1">
      <c r="A1000" s="16"/>
      <c r="B1000" s="41"/>
      <c r="C1000" s="41"/>
      <c r="D1000" s="41"/>
      <c r="E1000" s="41"/>
      <c r="F1000" s="16"/>
      <c r="G1000" s="16"/>
      <c r="H1000" s="16"/>
      <c r="I1000" s="16"/>
      <c r="J1000" s="16"/>
      <c r="K1000" s="16"/>
      <c r="L1000" s="16"/>
      <c r="M1000" s="41"/>
      <c r="N1000" s="41"/>
      <c r="O1000" s="41"/>
      <c r="P1000" s="41"/>
      <c r="Q1000" s="41"/>
      <c r="R1000" s="41"/>
      <c r="S1000" s="41"/>
      <c r="T1000" s="82"/>
      <c r="U1000" s="82"/>
      <c r="V1000" s="89"/>
      <c r="W1000" s="92"/>
      <c r="X1000" s="82"/>
      <c r="Y1000" s="82"/>
      <c r="Z1000" s="82"/>
      <c r="AA1000" s="82"/>
      <c r="AB1000" s="61"/>
      <c r="AC1000" s="61"/>
      <c r="AD1000" s="61"/>
      <c r="AE1000" s="94"/>
    </row>
    <row r="1001" spans="1:31" ht="15.75" customHeight="1">
      <c r="A1001" s="16"/>
      <c r="B1001" s="41"/>
      <c r="C1001" s="41"/>
      <c r="D1001" s="41"/>
      <c r="E1001" s="41"/>
      <c r="F1001" s="16"/>
      <c r="G1001" s="16"/>
      <c r="H1001" s="16"/>
      <c r="I1001" s="16"/>
      <c r="J1001" s="16"/>
      <c r="K1001" s="16"/>
      <c r="L1001" s="16"/>
      <c r="M1001" s="41"/>
      <c r="N1001" s="41"/>
      <c r="O1001" s="41"/>
      <c r="P1001" s="41"/>
      <c r="Q1001" s="41"/>
      <c r="R1001" s="41"/>
      <c r="S1001" s="41"/>
      <c r="T1001" s="82"/>
      <c r="U1001" s="82"/>
      <c r="V1001" s="89"/>
      <c r="W1001" s="92"/>
      <c r="X1001" s="82"/>
      <c r="Y1001" s="82"/>
      <c r="Z1001" s="82"/>
      <c r="AA1001" s="82"/>
      <c r="AB1001" s="61"/>
      <c r="AC1001" s="61"/>
      <c r="AD1001" s="61"/>
      <c r="AE1001" s="94"/>
    </row>
    <row r="1002" spans="1:31" ht="15.75" customHeight="1">
      <c r="A1002" s="16"/>
      <c r="B1002" s="41"/>
      <c r="C1002" s="41"/>
      <c r="D1002" s="41"/>
      <c r="E1002" s="41"/>
      <c r="F1002" s="16"/>
      <c r="G1002" s="16"/>
      <c r="H1002" s="16"/>
      <c r="I1002" s="16"/>
      <c r="J1002" s="16"/>
      <c r="K1002" s="16"/>
      <c r="L1002" s="16"/>
      <c r="M1002" s="41"/>
      <c r="N1002" s="41"/>
      <c r="O1002" s="41"/>
      <c r="P1002" s="41"/>
      <c r="Q1002" s="41"/>
      <c r="R1002" s="41"/>
      <c r="S1002" s="41"/>
      <c r="T1002" s="82"/>
      <c r="U1002" s="82"/>
      <c r="V1002" s="89"/>
      <c r="W1002" s="92"/>
      <c r="X1002" s="82"/>
      <c r="Y1002" s="82"/>
      <c r="Z1002" s="82"/>
      <c r="AA1002" s="82"/>
      <c r="AB1002" s="61"/>
      <c r="AC1002" s="61"/>
      <c r="AD1002" s="61"/>
      <c r="AE1002" s="94"/>
    </row>
    <row r="1003" spans="1:31" ht="15.75" customHeight="1">
      <c r="A1003" s="16"/>
      <c r="B1003" s="41"/>
      <c r="C1003" s="41"/>
      <c r="D1003" s="41"/>
      <c r="E1003" s="41"/>
      <c r="F1003" s="16"/>
      <c r="G1003" s="16"/>
      <c r="H1003" s="16"/>
      <c r="I1003" s="16"/>
      <c r="J1003" s="16"/>
      <c r="K1003" s="16"/>
      <c r="L1003" s="16"/>
      <c r="M1003" s="41"/>
      <c r="N1003" s="41"/>
      <c r="O1003" s="41"/>
      <c r="P1003" s="41"/>
      <c r="Q1003" s="41"/>
      <c r="R1003" s="41"/>
      <c r="S1003" s="41"/>
      <c r="T1003" s="82"/>
      <c r="U1003" s="82"/>
      <c r="V1003" s="89"/>
      <c r="W1003" s="92"/>
      <c r="X1003" s="82"/>
      <c r="Y1003" s="82"/>
      <c r="Z1003" s="82"/>
      <c r="AA1003" s="82"/>
      <c r="AB1003" s="61"/>
      <c r="AC1003" s="61"/>
      <c r="AD1003" s="61"/>
      <c r="AE1003" s="94"/>
    </row>
    <row r="1004" spans="1:31" ht="15.75" customHeight="1">
      <c r="A1004" s="16"/>
      <c r="B1004" s="41"/>
      <c r="C1004" s="41"/>
      <c r="D1004" s="41"/>
      <c r="E1004" s="41"/>
      <c r="F1004" s="16"/>
      <c r="G1004" s="16"/>
      <c r="H1004" s="16"/>
      <c r="I1004" s="16"/>
      <c r="J1004" s="16"/>
      <c r="K1004" s="16"/>
      <c r="L1004" s="16"/>
      <c r="M1004" s="41"/>
      <c r="N1004" s="41"/>
      <c r="O1004" s="41"/>
      <c r="P1004" s="41"/>
      <c r="Q1004" s="41"/>
      <c r="R1004" s="41"/>
      <c r="S1004" s="41"/>
      <c r="T1004" s="82"/>
      <c r="U1004" s="82"/>
      <c r="V1004" s="89"/>
      <c r="W1004" s="92"/>
      <c r="X1004" s="82"/>
      <c r="Y1004" s="82"/>
      <c r="Z1004" s="82"/>
      <c r="AA1004" s="82"/>
      <c r="AB1004" s="61"/>
      <c r="AC1004" s="61"/>
      <c r="AD1004" s="61"/>
      <c r="AE1004" s="94"/>
    </row>
    <row r="1005" spans="1:31" ht="15.75" customHeight="1">
      <c r="A1005" s="16"/>
      <c r="B1005" s="41"/>
      <c r="C1005" s="41"/>
      <c r="D1005" s="41"/>
      <c r="E1005" s="41"/>
      <c r="F1005" s="16"/>
      <c r="G1005" s="16"/>
      <c r="H1005" s="16"/>
      <c r="I1005" s="16"/>
      <c r="J1005" s="16"/>
      <c r="K1005" s="16"/>
      <c r="L1005" s="16"/>
      <c r="M1005" s="41"/>
      <c r="N1005" s="41"/>
      <c r="O1005" s="41"/>
      <c r="P1005" s="41"/>
      <c r="Q1005" s="41"/>
      <c r="R1005" s="41"/>
      <c r="S1005" s="41"/>
      <c r="T1005" s="82"/>
      <c r="U1005" s="82"/>
      <c r="V1005" s="89"/>
      <c r="W1005" s="92"/>
      <c r="X1005" s="82"/>
      <c r="Y1005" s="82"/>
      <c r="Z1005" s="82"/>
      <c r="AA1005" s="82"/>
      <c r="AB1005" s="61"/>
      <c r="AC1005" s="61"/>
      <c r="AD1005" s="61"/>
      <c r="AE1005" s="94"/>
    </row>
    <row r="1006" spans="1:31" ht="15.75" customHeight="1">
      <c r="A1006" s="16"/>
      <c r="B1006" s="41"/>
      <c r="C1006" s="41"/>
      <c r="D1006" s="41"/>
      <c r="E1006" s="41"/>
      <c r="F1006" s="16"/>
      <c r="G1006" s="16"/>
      <c r="H1006" s="16"/>
      <c r="I1006" s="16"/>
      <c r="J1006" s="16"/>
      <c r="K1006" s="16"/>
      <c r="L1006" s="16"/>
      <c r="M1006" s="41"/>
      <c r="N1006" s="41"/>
      <c r="O1006" s="41"/>
      <c r="P1006" s="41"/>
      <c r="Q1006" s="41"/>
      <c r="R1006" s="41"/>
      <c r="S1006" s="41"/>
      <c r="T1006" s="82"/>
      <c r="U1006" s="82"/>
      <c r="V1006" s="89"/>
      <c r="W1006" s="92"/>
      <c r="X1006" s="82"/>
      <c r="Y1006" s="82"/>
      <c r="Z1006" s="82"/>
      <c r="AA1006" s="82"/>
      <c r="AB1006" s="61"/>
      <c r="AC1006" s="61"/>
      <c r="AD1006" s="61"/>
      <c r="AE1006" s="94"/>
    </row>
    <row r="1007" spans="1:31" ht="15.75" customHeight="1">
      <c r="A1007" s="16"/>
      <c r="B1007" s="41"/>
      <c r="C1007" s="41"/>
      <c r="D1007" s="41"/>
      <c r="E1007" s="41"/>
      <c r="F1007" s="16"/>
      <c r="G1007" s="16"/>
      <c r="H1007" s="16"/>
      <c r="I1007" s="16"/>
      <c r="J1007" s="16"/>
      <c r="K1007" s="16"/>
      <c r="L1007" s="16"/>
      <c r="M1007" s="41"/>
      <c r="N1007" s="41"/>
      <c r="O1007" s="41"/>
      <c r="P1007" s="41"/>
      <c r="Q1007" s="41"/>
      <c r="R1007" s="41"/>
      <c r="S1007" s="41"/>
      <c r="T1007" s="82"/>
      <c r="U1007" s="82"/>
      <c r="V1007" s="89"/>
      <c r="W1007" s="92"/>
      <c r="X1007" s="82"/>
      <c r="Y1007" s="82"/>
      <c r="Z1007" s="82"/>
      <c r="AA1007" s="82"/>
      <c r="AB1007" s="61"/>
      <c r="AC1007" s="61"/>
      <c r="AD1007" s="61"/>
      <c r="AE1007" s="94"/>
    </row>
    <row r="1008" spans="1:31" ht="15.75" customHeight="1">
      <c r="A1008" s="16"/>
      <c r="B1008" s="41"/>
      <c r="C1008" s="41"/>
      <c r="D1008" s="41"/>
      <c r="E1008" s="41"/>
      <c r="F1008" s="16"/>
      <c r="G1008" s="16"/>
      <c r="H1008" s="16"/>
      <c r="I1008" s="16"/>
      <c r="J1008" s="16"/>
      <c r="K1008" s="16"/>
      <c r="L1008" s="16"/>
      <c r="M1008" s="41"/>
      <c r="N1008" s="41"/>
      <c r="O1008" s="41"/>
      <c r="P1008" s="41"/>
      <c r="Q1008" s="41"/>
      <c r="R1008" s="41"/>
      <c r="S1008" s="41"/>
      <c r="T1008" s="82"/>
      <c r="U1008" s="82"/>
      <c r="V1008" s="89"/>
      <c r="W1008" s="92"/>
      <c r="X1008" s="82"/>
      <c r="Y1008" s="82"/>
      <c r="Z1008" s="82"/>
      <c r="AA1008" s="82"/>
      <c r="AB1008" s="61"/>
      <c r="AC1008" s="61"/>
      <c r="AD1008" s="61"/>
      <c r="AE1008" s="94"/>
    </row>
    <row r="1009" spans="1:31" ht="15.75" customHeight="1">
      <c r="A1009" s="16"/>
      <c r="B1009" s="41"/>
      <c r="C1009" s="41"/>
      <c r="D1009" s="41"/>
      <c r="E1009" s="41"/>
      <c r="F1009" s="16"/>
      <c r="G1009" s="16"/>
      <c r="H1009" s="16"/>
      <c r="I1009" s="16"/>
      <c r="J1009" s="16"/>
      <c r="K1009" s="16"/>
      <c r="L1009" s="16"/>
      <c r="M1009" s="41"/>
      <c r="N1009" s="41"/>
      <c r="O1009" s="41"/>
      <c r="P1009" s="41"/>
      <c r="Q1009" s="41"/>
      <c r="R1009" s="41"/>
      <c r="S1009" s="41"/>
      <c r="T1009" s="82"/>
      <c r="U1009" s="82"/>
      <c r="V1009" s="89"/>
      <c r="W1009" s="92"/>
      <c r="X1009" s="82"/>
      <c r="Y1009" s="82"/>
      <c r="Z1009" s="82"/>
      <c r="AA1009" s="82"/>
      <c r="AB1009" s="61"/>
      <c r="AC1009" s="61"/>
      <c r="AD1009" s="61"/>
      <c r="AE1009" s="94"/>
    </row>
    <row r="1010" spans="1:31" ht="15.75" customHeight="1">
      <c r="A1010" s="16"/>
      <c r="B1010" s="41"/>
      <c r="C1010" s="41"/>
      <c r="D1010" s="41"/>
      <c r="E1010" s="41"/>
      <c r="F1010" s="16"/>
      <c r="G1010" s="16"/>
      <c r="H1010" s="16"/>
      <c r="I1010" s="16"/>
      <c r="J1010" s="16"/>
      <c r="K1010" s="16"/>
      <c r="L1010" s="16"/>
      <c r="M1010" s="41"/>
      <c r="N1010" s="41"/>
      <c r="O1010" s="41"/>
      <c r="P1010" s="41"/>
      <c r="Q1010" s="41"/>
      <c r="R1010" s="41"/>
      <c r="S1010" s="41"/>
      <c r="T1010" s="82"/>
      <c r="U1010" s="82"/>
      <c r="V1010" s="89"/>
      <c r="W1010" s="92"/>
      <c r="X1010" s="82"/>
      <c r="Y1010" s="82"/>
      <c r="Z1010" s="82"/>
      <c r="AA1010" s="82"/>
      <c r="AB1010" s="61"/>
      <c r="AC1010" s="61"/>
      <c r="AD1010" s="61"/>
      <c r="AE1010" s="94"/>
    </row>
    <row r="1011" spans="1:31" ht="15.75" customHeight="1">
      <c r="A1011" s="16"/>
      <c r="B1011" s="41"/>
      <c r="C1011" s="41"/>
      <c r="D1011" s="41"/>
      <c r="E1011" s="41"/>
      <c r="F1011" s="16"/>
      <c r="G1011" s="16"/>
      <c r="H1011" s="16"/>
      <c r="I1011" s="16"/>
      <c r="J1011" s="16"/>
      <c r="K1011" s="16"/>
      <c r="L1011" s="16"/>
      <c r="M1011" s="41"/>
      <c r="N1011" s="41"/>
      <c r="O1011" s="41"/>
      <c r="P1011" s="41"/>
      <c r="Q1011" s="41"/>
      <c r="R1011" s="41"/>
      <c r="S1011" s="41"/>
      <c r="T1011" s="82"/>
      <c r="U1011" s="82"/>
      <c r="V1011" s="89"/>
      <c r="W1011" s="92"/>
      <c r="X1011" s="82"/>
      <c r="Y1011" s="82"/>
      <c r="Z1011" s="82"/>
      <c r="AA1011" s="82"/>
      <c r="AB1011" s="61"/>
      <c r="AC1011" s="61"/>
      <c r="AD1011" s="61"/>
      <c r="AE1011" s="94"/>
    </row>
    <row r="1012" spans="1:31" ht="15.75" customHeight="1">
      <c r="A1012" s="16"/>
      <c r="B1012" s="41"/>
      <c r="C1012" s="41"/>
      <c r="D1012" s="41"/>
      <c r="E1012" s="41"/>
      <c r="F1012" s="16"/>
      <c r="G1012" s="16"/>
      <c r="H1012" s="16"/>
      <c r="I1012" s="16"/>
      <c r="J1012" s="16"/>
      <c r="K1012" s="16"/>
      <c r="L1012" s="16"/>
      <c r="M1012" s="41"/>
      <c r="N1012" s="41"/>
      <c r="O1012" s="41"/>
      <c r="P1012" s="41"/>
      <c r="Q1012" s="41"/>
      <c r="R1012" s="41"/>
      <c r="S1012" s="41"/>
      <c r="T1012" s="82"/>
      <c r="U1012" s="82"/>
      <c r="V1012" s="89"/>
      <c r="W1012" s="92"/>
      <c r="X1012" s="82"/>
      <c r="Y1012" s="82"/>
      <c r="Z1012" s="82"/>
      <c r="AA1012" s="82"/>
      <c r="AB1012" s="67"/>
      <c r="AC1012" s="67"/>
      <c r="AD1012" s="67"/>
      <c r="AE1012" s="94"/>
    </row>
    <row r="1013" spans="1:31" ht="15.75" customHeight="1">
      <c r="A1013" s="16"/>
      <c r="B1013" s="41"/>
      <c r="C1013" s="41"/>
      <c r="D1013" s="41"/>
      <c r="E1013" s="41"/>
      <c r="F1013" s="16"/>
      <c r="G1013" s="16"/>
      <c r="H1013" s="16"/>
      <c r="I1013" s="16"/>
      <c r="J1013" s="16"/>
      <c r="K1013" s="16"/>
      <c r="L1013" s="16"/>
      <c r="M1013" s="41"/>
      <c r="N1013" s="41"/>
      <c r="O1013" s="41"/>
      <c r="P1013" s="41"/>
      <c r="Q1013" s="41"/>
      <c r="R1013" s="41"/>
      <c r="S1013" s="41"/>
      <c r="T1013" s="82"/>
      <c r="U1013" s="82"/>
      <c r="V1013" s="89"/>
      <c r="W1013" s="92"/>
      <c r="X1013" s="82"/>
      <c r="Y1013" s="82"/>
      <c r="Z1013" s="82"/>
      <c r="AA1013" s="82"/>
      <c r="AB1013" s="93" t="str">
        <f>Acciones_aportes!C2410</f>
        <v xml:space="preserve">Comunicación con proyección y reconocimiento social  </v>
      </c>
      <c r="AC1013" s="88" t="str">
        <f>Acciones_aportes!B2411</f>
        <v xml:space="preserve">Administrativo </v>
      </c>
      <c r="AD1013" s="25" t="str">
        <f ca="1">IFERROR(__xludf.DUMMYFUNCTION("FILTER(X$2:X$509,W$2:W$509=AB1013,V$2:V$509=AC1013)"),"3.2.1. Implementar acciones de comunicación que permitan proyectar el quehacer institucional con incidencia en la opinión pública  ")</f>
        <v xml:space="preserve">3.2.1. Implementar acciones de comunicación que permitan proyectar el quehacer institucional con incidencia en la opinión pública  </v>
      </c>
      <c r="AE1013" s="94"/>
    </row>
    <row r="1014" spans="1:31" ht="15.75" customHeight="1">
      <c r="A1014" s="16"/>
      <c r="B1014" s="41"/>
      <c r="C1014" s="41"/>
      <c r="D1014" s="41"/>
      <c r="E1014" s="41"/>
      <c r="F1014" s="16"/>
      <c r="G1014" s="16"/>
      <c r="H1014" s="16"/>
      <c r="I1014" s="16"/>
      <c r="J1014" s="16"/>
      <c r="K1014" s="16"/>
      <c r="L1014" s="16"/>
      <c r="M1014" s="41"/>
      <c r="N1014" s="41"/>
      <c r="O1014" s="41"/>
      <c r="P1014" s="41"/>
      <c r="Q1014" s="41"/>
      <c r="R1014" s="41"/>
      <c r="S1014" s="41"/>
      <c r="T1014" s="82"/>
      <c r="U1014" s="82"/>
      <c r="V1014" s="89"/>
      <c r="W1014" s="92"/>
      <c r="X1014" s="82"/>
      <c r="Y1014" s="82"/>
      <c r="Z1014" s="82"/>
      <c r="AA1014" s="82"/>
      <c r="AB1014" s="61"/>
      <c r="AC1014" s="61"/>
      <c r="AD1014" s="61"/>
      <c r="AE1014" s="94"/>
    </row>
    <row r="1015" spans="1:31" ht="15.75" customHeight="1">
      <c r="A1015" s="16"/>
      <c r="B1015" s="41"/>
      <c r="C1015" s="41"/>
      <c r="D1015" s="41"/>
      <c r="E1015" s="41"/>
      <c r="F1015" s="16"/>
      <c r="G1015" s="16"/>
      <c r="H1015" s="16"/>
      <c r="I1015" s="16"/>
      <c r="J1015" s="16"/>
      <c r="K1015" s="16"/>
      <c r="L1015" s="16"/>
      <c r="M1015" s="41"/>
      <c r="N1015" s="41"/>
      <c r="O1015" s="41"/>
      <c r="P1015" s="41"/>
      <c r="Q1015" s="41"/>
      <c r="R1015" s="41"/>
      <c r="S1015" s="41"/>
      <c r="T1015" s="82"/>
      <c r="U1015" s="82"/>
      <c r="V1015" s="89"/>
      <c r="W1015" s="92"/>
      <c r="X1015" s="82"/>
      <c r="Y1015" s="82"/>
      <c r="Z1015" s="82"/>
      <c r="AA1015" s="82"/>
      <c r="AB1015" s="26" t="str">
        <f ca="1">IFERROR(__xludf.DUMMYFUNCTION("UNIQUE(FILTER(V$2:V$509,W$2:W$509=AB1013))"),"Administrativo ")</f>
        <v xml:space="preserve">Administrativo </v>
      </c>
      <c r="AC1015" s="61"/>
      <c r="AD1015" s="61"/>
      <c r="AE1015" s="94"/>
    </row>
    <row r="1016" spans="1:31" ht="15.75" customHeight="1">
      <c r="A1016" s="16"/>
      <c r="B1016" s="41"/>
      <c r="C1016" s="41"/>
      <c r="D1016" s="41"/>
      <c r="E1016" s="41"/>
      <c r="F1016" s="16"/>
      <c r="G1016" s="16"/>
      <c r="H1016" s="16"/>
      <c r="I1016" s="16"/>
      <c r="J1016" s="16"/>
      <c r="K1016" s="16"/>
      <c r="L1016" s="16"/>
      <c r="M1016" s="41"/>
      <c r="N1016" s="41"/>
      <c r="O1016" s="41"/>
      <c r="P1016" s="41"/>
      <c r="Q1016" s="41"/>
      <c r="R1016" s="41"/>
      <c r="S1016" s="41"/>
      <c r="T1016" s="82"/>
      <c r="U1016" s="82"/>
      <c r="V1016" s="89"/>
      <c r="W1016" s="92"/>
      <c r="X1016" s="82"/>
      <c r="Y1016" s="82"/>
      <c r="Z1016" s="82"/>
      <c r="AA1016" s="82"/>
      <c r="AB1016" s="62" t="str">
        <f ca="1">IFERROR(__xludf.DUMMYFUNCTION("""COMPUTED_VALUE"""),"Académico")</f>
        <v>Académico</v>
      </c>
      <c r="AC1016" s="61"/>
      <c r="AD1016" s="61"/>
      <c r="AE1016" s="94"/>
    </row>
    <row r="1017" spans="1:31" ht="15.75" customHeight="1">
      <c r="A1017" s="16"/>
      <c r="B1017" s="41"/>
      <c r="C1017" s="41"/>
      <c r="D1017" s="41"/>
      <c r="E1017" s="41"/>
      <c r="F1017" s="16"/>
      <c r="G1017" s="16"/>
      <c r="H1017" s="16"/>
      <c r="I1017" s="16"/>
      <c r="J1017" s="16"/>
      <c r="K1017" s="16"/>
      <c r="L1017" s="16"/>
      <c r="M1017" s="41"/>
      <c r="N1017" s="41"/>
      <c r="O1017" s="41"/>
      <c r="P1017" s="41"/>
      <c r="Q1017" s="41"/>
      <c r="R1017" s="41"/>
      <c r="S1017" s="41"/>
      <c r="T1017" s="82"/>
      <c r="U1017" s="82"/>
      <c r="V1017" s="89"/>
      <c r="W1017" s="92"/>
      <c r="X1017" s="82"/>
      <c r="Y1017" s="82"/>
      <c r="Z1017" s="82"/>
      <c r="AA1017" s="82"/>
      <c r="AB1017" s="61"/>
      <c r="AC1017" s="61"/>
      <c r="AD1017" s="61"/>
      <c r="AE1017" s="94"/>
    </row>
    <row r="1018" spans="1:31" ht="15.75" customHeight="1">
      <c r="A1018" s="16"/>
      <c r="B1018" s="41"/>
      <c r="C1018" s="41"/>
      <c r="D1018" s="41"/>
      <c r="E1018" s="41"/>
      <c r="F1018" s="16"/>
      <c r="G1018" s="16"/>
      <c r="H1018" s="16"/>
      <c r="I1018" s="16"/>
      <c r="J1018" s="16"/>
      <c r="K1018" s="16"/>
      <c r="L1018" s="16"/>
      <c r="M1018" s="41"/>
      <c r="N1018" s="41"/>
      <c r="O1018" s="41"/>
      <c r="P1018" s="41"/>
      <c r="Q1018" s="41"/>
      <c r="R1018" s="41"/>
      <c r="S1018" s="41"/>
      <c r="T1018" s="82"/>
      <c r="U1018" s="82"/>
      <c r="V1018" s="89"/>
      <c r="W1018" s="92"/>
      <c r="X1018" s="82"/>
      <c r="Y1018" s="82"/>
      <c r="Z1018" s="82"/>
      <c r="AA1018" s="82"/>
      <c r="AB1018" s="61"/>
      <c r="AC1018" s="61"/>
      <c r="AD1018" s="61"/>
      <c r="AE1018" s="94"/>
    </row>
    <row r="1019" spans="1:31" ht="15.75" customHeight="1">
      <c r="A1019" s="16"/>
      <c r="B1019" s="41"/>
      <c r="C1019" s="41"/>
      <c r="D1019" s="41"/>
      <c r="E1019" s="41"/>
      <c r="F1019" s="16"/>
      <c r="G1019" s="16"/>
      <c r="H1019" s="16"/>
      <c r="I1019" s="16"/>
      <c r="J1019" s="16"/>
      <c r="K1019" s="16"/>
      <c r="L1019" s="16"/>
      <c r="M1019" s="41"/>
      <c r="N1019" s="41"/>
      <c r="O1019" s="41"/>
      <c r="P1019" s="41"/>
      <c r="Q1019" s="41"/>
      <c r="R1019" s="41"/>
      <c r="S1019" s="41"/>
      <c r="T1019" s="82"/>
      <c r="U1019" s="82"/>
      <c r="V1019" s="89"/>
      <c r="W1019" s="92"/>
      <c r="X1019" s="82"/>
      <c r="Y1019" s="82"/>
      <c r="Z1019" s="82"/>
      <c r="AA1019" s="82"/>
      <c r="AB1019" s="61"/>
      <c r="AC1019" s="61"/>
      <c r="AD1019" s="61"/>
      <c r="AE1019" s="94"/>
    </row>
    <row r="1020" spans="1:31" ht="15.75" customHeight="1">
      <c r="A1020" s="16"/>
      <c r="B1020" s="41"/>
      <c r="C1020" s="41"/>
      <c r="D1020" s="41"/>
      <c r="E1020" s="41"/>
      <c r="F1020" s="16"/>
      <c r="G1020" s="16"/>
      <c r="H1020" s="16"/>
      <c r="I1020" s="16"/>
      <c r="J1020" s="16"/>
      <c r="K1020" s="16"/>
      <c r="L1020" s="16"/>
      <c r="M1020" s="41"/>
      <c r="N1020" s="41"/>
      <c r="O1020" s="41"/>
      <c r="P1020" s="41"/>
      <c r="Q1020" s="41"/>
      <c r="R1020" s="41"/>
      <c r="S1020" s="41"/>
      <c r="T1020" s="82"/>
      <c r="U1020" s="82"/>
      <c r="V1020" s="89"/>
      <c r="W1020" s="92"/>
      <c r="X1020" s="82"/>
      <c r="Y1020" s="82"/>
      <c r="Z1020" s="82"/>
      <c r="AA1020" s="82"/>
      <c r="AB1020" s="61"/>
      <c r="AC1020" s="61"/>
      <c r="AD1020" s="61"/>
      <c r="AE1020" s="94"/>
    </row>
    <row r="1021" spans="1:31" ht="15.75" customHeight="1">
      <c r="A1021" s="16"/>
      <c r="B1021" s="41"/>
      <c r="C1021" s="41"/>
      <c r="D1021" s="41"/>
      <c r="E1021" s="41"/>
      <c r="F1021" s="16"/>
      <c r="G1021" s="16"/>
      <c r="H1021" s="16"/>
      <c r="I1021" s="16"/>
      <c r="J1021" s="16"/>
      <c r="K1021" s="16"/>
      <c r="L1021" s="16"/>
      <c r="M1021" s="41"/>
      <c r="N1021" s="41"/>
      <c r="O1021" s="41"/>
      <c r="P1021" s="41"/>
      <c r="Q1021" s="41"/>
      <c r="R1021" s="41"/>
      <c r="S1021" s="41"/>
      <c r="T1021" s="82"/>
      <c r="U1021" s="82"/>
      <c r="V1021" s="89"/>
      <c r="W1021" s="92"/>
      <c r="X1021" s="82"/>
      <c r="Y1021" s="82"/>
      <c r="Z1021" s="82"/>
      <c r="AA1021" s="82"/>
      <c r="AB1021" s="61"/>
      <c r="AC1021" s="61"/>
      <c r="AD1021" s="61"/>
      <c r="AE1021" s="94"/>
    </row>
    <row r="1022" spans="1:31" ht="15.75" customHeight="1">
      <c r="A1022" s="16"/>
      <c r="B1022" s="41"/>
      <c r="C1022" s="41"/>
      <c r="D1022" s="41"/>
      <c r="E1022" s="41"/>
      <c r="F1022" s="16"/>
      <c r="G1022" s="16"/>
      <c r="H1022" s="16"/>
      <c r="I1022" s="16"/>
      <c r="J1022" s="16"/>
      <c r="K1022" s="16"/>
      <c r="L1022" s="16"/>
      <c r="M1022" s="41"/>
      <c r="N1022" s="41"/>
      <c r="O1022" s="41"/>
      <c r="P1022" s="41"/>
      <c r="Q1022" s="41"/>
      <c r="R1022" s="41"/>
      <c r="S1022" s="41"/>
      <c r="T1022" s="82"/>
      <c r="U1022" s="82"/>
      <c r="V1022" s="89"/>
      <c r="W1022" s="92"/>
      <c r="X1022" s="82"/>
      <c r="Y1022" s="82"/>
      <c r="Z1022" s="82"/>
      <c r="AA1022" s="82"/>
      <c r="AB1022" s="61"/>
      <c r="AC1022" s="61"/>
      <c r="AD1022" s="61"/>
      <c r="AE1022" s="94"/>
    </row>
    <row r="1023" spans="1:31" ht="15.75" customHeight="1">
      <c r="A1023" s="16"/>
      <c r="B1023" s="41"/>
      <c r="C1023" s="41"/>
      <c r="D1023" s="41"/>
      <c r="E1023" s="41"/>
      <c r="F1023" s="16"/>
      <c r="G1023" s="16"/>
      <c r="H1023" s="16"/>
      <c r="I1023" s="16"/>
      <c r="J1023" s="16"/>
      <c r="K1023" s="16"/>
      <c r="L1023" s="16"/>
      <c r="M1023" s="41"/>
      <c r="N1023" s="41"/>
      <c r="O1023" s="41"/>
      <c r="P1023" s="41"/>
      <c r="Q1023" s="41"/>
      <c r="R1023" s="41"/>
      <c r="S1023" s="41"/>
      <c r="T1023" s="82"/>
      <c r="U1023" s="82"/>
      <c r="V1023" s="89"/>
      <c r="W1023" s="92"/>
      <c r="X1023" s="82"/>
      <c r="Y1023" s="82"/>
      <c r="Z1023" s="82"/>
      <c r="AA1023" s="82"/>
      <c r="AB1023" s="61"/>
      <c r="AC1023" s="61"/>
      <c r="AD1023" s="61"/>
      <c r="AE1023" s="94"/>
    </row>
    <row r="1024" spans="1:31" ht="15.75" customHeight="1">
      <c r="A1024" s="16"/>
      <c r="B1024" s="41"/>
      <c r="C1024" s="41"/>
      <c r="D1024" s="41"/>
      <c r="E1024" s="41"/>
      <c r="F1024" s="16"/>
      <c r="G1024" s="16"/>
      <c r="H1024" s="16"/>
      <c r="I1024" s="16"/>
      <c r="J1024" s="16"/>
      <c r="K1024" s="16"/>
      <c r="L1024" s="16"/>
      <c r="M1024" s="41"/>
      <c r="N1024" s="41"/>
      <c r="O1024" s="41"/>
      <c r="P1024" s="41"/>
      <c r="Q1024" s="41"/>
      <c r="R1024" s="41"/>
      <c r="S1024" s="41"/>
      <c r="T1024" s="82"/>
      <c r="U1024" s="82"/>
      <c r="V1024" s="89"/>
      <c r="W1024" s="92"/>
      <c r="X1024" s="82"/>
      <c r="Y1024" s="82"/>
      <c r="Z1024" s="82"/>
      <c r="AA1024" s="82"/>
      <c r="AB1024" s="61"/>
      <c r="AC1024" s="61"/>
      <c r="AD1024" s="61"/>
      <c r="AE1024" s="94"/>
    </row>
    <row r="1025" spans="1:31" ht="15.75" customHeight="1">
      <c r="A1025" s="16"/>
      <c r="B1025" s="41"/>
      <c r="C1025" s="41"/>
      <c r="D1025" s="41"/>
      <c r="E1025" s="41"/>
      <c r="F1025" s="16"/>
      <c r="G1025" s="16"/>
      <c r="H1025" s="16"/>
      <c r="I1025" s="16"/>
      <c r="J1025" s="16"/>
      <c r="K1025" s="16"/>
      <c r="L1025" s="16"/>
      <c r="M1025" s="41"/>
      <c r="N1025" s="41"/>
      <c r="O1025" s="41"/>
      <c r="P1025" s="41"/>
      <c r="Q1025" s="41"/>
      <c r="R1025" s="41"/>
      <c r="S1025" s="41"/>
      <c r="T1025" s="82"/>
      <c r="U1025" s="82"/>
      <c r="V1025" s="89"/>
      <c r="W1025" s="92"/>
      <c r="X1025" s="82"/>
      <c r="Y1025" s="82"/>
      <c r="Z1025" s="82"/>
      <c r="AA1025" s="82"/>
      <c r="AB1025" s="61"/>
      <c r="AC1025" s="61"/>
      <c r="AD1025" s="61"/>
      <c r="AE1025" s="94"/>
    </row>
    <row r="1026" spans="1:31" ht="15.75" customHeight="1">
      <c r="A1026" s="16"/>
      <c r="B1026" s="41"/>
      <c r="C1026" s="41"/>
      <c r="D1026" s="41"/>
      <c r="E1026" s="41"/>
      <c r="F1026" s="16"/>
      <c r="G1026" s="16"/>
      <c r="H1026" s="16"/>
      <c r="I1026" s="16"/>
      <c r="J1026" s="16"/>
      <c r="K1026" s="16"/>
      <c r="L1026" s="16"/>
      <c r="M1026" s="41"/>
      <c r="N1026" s="41"/>
      <c r="O1026" s="41"/>
      <c r="P1026" s="41"/>
      <c r="Q1026" s="41"/>
      <c r="R1026" s="41"/>
      <c r="S1026" s="41"/>
      <c r="T1026" s="82"/>
      <c r="U1026" s="82"/>
      <c r="V1026" s="89"/>
      <c r="W1026" s="92"/>
      <c r="X1026" s="82"/>
      <c r="Y1026" s="82"/>
      <c r="Z1026" s="82"/>
      <c r="AA1026" s="82"/>
      <c r="AB1026" s="61"/>
      <c r="AC1026" s="61"/>
      <c r="AD1026" s="61"/>
      <c r="AE1026" s="94"/>
    </row>
    <row r="1027" spans="1:31" ht="15.75" customHeight="1">
      <c r="A1027" s="16"/>
      <c r="B1027" s="41"/>
      <c r="C1027" s="41"/>
      <c r="D1027" s="41"/>
      <c r="E1027" s="41"/>
      <c r="F1027" s="16"/>
      <c r="G1027" s="16"/>
      <c r="H1027" s="16"/>
      <c r="I1027" s="16"/>
      <c r="J1027" s="16"/>
      <c r="K1027" s="16"/>
      <c r="L1027" s="16"/>
      <c r="M1027" s="41"/>
      <c r="N1027" s="41"/>
      <c r="O1027" s="41"/>
      <c r="P1027" s="41"/>
      <c r="Q1027" s="41"/>
      <c r="R1027" s="41"/>
      <c r="S1027" s="41"/>
      <c r="T1027" s="82"/>
      <c r="U1027" s="82"/>
      <c r="V1027" s="89"/>
      <c r="W1027" s="92"/>
      <c r="X1027" s="82"/>
      <c r="Y1027" s="82"/>
      <c r="Z1027" s="82"/>
      <c r="AA1027" s="82"/>
      <c r="AB1027" s="61"/>
      <c r="AC1027" s="61"/>
      <c r="AD1027" s="61"/>
      <c r="AE1027" s="94"/>
    </row>
    <row r="1028" spans="1:31" ht="15.75" customHeight="1">
      <c r="A1028" s="16"/>
      <c r="B1028" s="41"/>
      <c r="C1028" s="41"/>
      <c r="D1028" s="41"/>
      <c r="E1028" s="41"/>
      <c r="F1028" s="16"/>
      <c r="G1028" s="16"/>
      <c r="H1028" s="16"/>
      <c r="I1028" s="16"/>
      <c r="J1028" s="16"/>
      <c r="K1028" s="16"/>
      <c r="L1028" s="16"/>
      <c r="M1028" s="41"/>
      <c r="N1028" s="41"/>
      <c r="O1028" s="41"/>
      <c r="P1028" s="41"/>
      <c r="Q1028" s="41"/>
      <c r="R1028" s="41"/>
      <c r="S1028" s="41"/>
      <c r="T1028" s="82"/>
      <c r="U1028" s="82"/>
      <c r="V1028" s="89"/>
      <c r="W1028" s="92"/>
      <c r="X1028" s="82"/>
      <c r="Y1028" s="82"/>
      <c r="Z1028" s="82"/>
      <c r="AA1028" s="82"/>
      <c r="AB1028" s="61"/>
      <c r="AC1028" s="61"/>
      <c r="AD1028" s="61"/>
      <c r="AE1028" s="94"/>
    </row>
    <row r="1029" spans="1:31" ht="15.75" customHeight="1">
      <c r="A1029" s="16"/>
      <c r="B1029" s="41"/>
      <c r="C1029" s="41"/>
      <c r="D1029" s="41"/>
      <c r="E1029" s="41"/>
      <c r="F1029" s="16"/>
      <c r="G1029" s="16"/>
      <c r="H1029" s="16"/>
      <c r="I1029" s="16"/>
      <c r="J1029" s="16"/>
      <c r="K1029" s="16"/>
      <c r="L1029" s="16"/>
      <c r="M1029" s="41"/>
      <c r="N1029" s="41"/>
      <c r="O1029" s="41"/>
      <c r="P1029" s="41"/>
      <c r="Q1029" s="41"/>
      <c r="R1029" s="41"/>
      <c r="S1029" s="41"/>
      <c r="T1029" s="82"/>
      <c r="U1029" s="82"/>
      <c r="V1029" s="89"/>
      <c r="W1029" s="92"/>
      <c r="X1029" s="82"/>
      <c r="Y1029" s="82"/>
      <c r="Z1029" s="82"/>
      <c r="AA1029" s="82"/>
      <c r="AB1029" s="61"/>
      <c r="AC1029" s="61"/>
      <c r="AD1029" s="61"/>
      <c r="AE1029" s="94"/>
    </row>
    <row r="1030" spans="1:31" ht="15.75" customHeight="1">
      <c r="A1030" s="16"/>
      <c r="B1030" s="41"/>
      <c r="C1030" s="41"/>
      <c r="D1030" s="41"/>
      <c r="E1030" s="41"/>
      <c r="F1030" s="16"/>
      <c r="G1030" s="16"/>
      <c r="H1030" s="16"/>
      <c r="I1030" s="16"/>
      <c r="J1030" s="16"/>
      <c r="K1030" s="16"/>
      <c r="L1030" s="16"/>
      <c r="M1030" s="41"/>
      <c r="N1030" s="41"/>
      <c r="O1030" s="41"/>
      <c r="P1030" s="41"/>
      <c r="Q1030" s="41"/>
      <c r="R1030" s="41"/>
      <c r="S1030" s="41"/>
      <c r="T1030" s="82"/>
      <c r="U1030" s="82"/>
      <c r="V1030" s="89"/>
      <c r="W1030" s="92"/>
      <c r="X1030" s="82"/>
      <c r="Y1030" s="82"/>
      <c r="Z1030" s="82"/>
      <c r="AA1030" s="82"/>
      <c r="AB1030" s="67"/>
      <c r="AC1030" s="67"/>
      <c r="AD1030" s="67"/>
      <c r="AE1030" s="94"/>
    </row>
    <row r="1031" spans="1:31" ht="15.75" customHeight="1">
      <c r="A1031" s="16"/>
      <c r="B1031" s="41"/>
      <c r="C1031" s="41"/>
      <c r="D1031" s="41"/>
      <c r="E1031" s="41"/>
      <c r="F1031" s="16"/>
      <c r="G1031" s="16"/>
      <c r="H1031" s="16"/>
      <c r="I1031" s="16"/>
      <c r="J1031" s="16"/>
      <c r="K1031" s="16"/>
      <c r="L1031" s="16"/>
      <c r="M1031" s="41"/>
      <c r="N1031" s="41"/>
      <c r="O1031" s="41"/>
      <c r="P1031" s="41"/>
      <c r="Q1031" s="41"/>
      <c r="R1031" s="41"/>
      <c r="S1031" s="41"/>
      <c r="T1031" s="82"/>
      <c r="U1031" s="82"/>
      <c r="V1031" s="89"/>
      <c r="W1031" s="92"/>
      <c r="X1031" s="82"/>
      <c r="Y1031" s="82"/>
      <c r="Z1031" s="82"/>
      <c r="AA1031" s="82"/>
      <c r="AB1031" s="93" t="str">
        <f>Acciones_aportes!C2453</f>
        <v xml:space="preserve">Comunicación con proyección y reconocimiento social  </v>
      </c>
      <c r="AC1031" s="88" t="str">
        <f>Acciones_aportes!B2454</f>
        <v>Académico</v>
      </c>
      <c r="AD1031" s="25" t="str">
        <f ca="1">IFERROR(__xludf.DUMMYFUNCTION("FILTER(X$2:X$509,W$2:W$509=AB1031,V$2:V$509=AC1031)"),"3.2.2. Impulsar acciones de ciencia abierta y de gestión de datos que otorgue valor público al quehacer académico")</f>
        <v>3.2.2. Impulsar acciones de ciencia abierta y de gestión de datos que otorgue valor público al quehacer académico</v>
      </c>
      <c r="AE1031" s="94"/>
    </row>
    <row r="1032" spans="1:31" ht="15.75" customHeight="1">
      <c r="A1032" s="16"/>
      <c r="B1032" s="41"/>
      <c r="C1032" s="41"/>
      <c r="D1032" s="41"/>
      <c r="E1032" s="41"/>
      <c r="F1032" s="16"/>
      <c r="G1032" s="16"/>
      <c r="H1032" s="16"/>
      <c r="I1032" s="16"/>
      <c r="J1032" s="16"/>
      <c r="K1032" s="16"/>
      <c r="L1032" s="16"/>
      <c r="M1032" s="41"/>
      <c r="N1032" s="41"/>
      <c r="O1032" s="41"/>
      <c r="P1032" s="41"/>
      <c r="Q1032" s="41"/>
      <c r="R1032" s="41"/>
      <c r="S1032" s="41"/>
      <c r="T1032" s="82"/>
      <c r="U1032" s="82"/>
      <c r="V1032" s="89"/>
      <c r="W1032" s="92"/>
      <c r="X1032" s="82"/>
      <c r="Y1032" s="82"/>
      <c r="Z1032" s="82"/>
      <c r="AA1032" s="82"/>
      <c r="AB1032" s="61"/>
      <c r="AC1032" s="61"/>
      <c r="AD1032" s="61" t="str">
        <f ca="1">IFERROR(__xludf.DUMMYFUNCTION("""COMPUTED_VALUE"""),"3.2.3. Proponer iniciativas de comunicación de del quehacer institucional con enfoque regional que potencien la diversidad epistemológica, el diálogo de saberes y la creación simbólica, cultural y artística")</f>
        <v>3.2.3. Proponer iniciativas de comunicación de del quehacer institucional con enfoque regional que potencien la diversidad epistemológica, el diálogo de saberes y la creación simbólica, cultural y artística</v>
      </c>
      <c r="AE1032" s="94"/>
    </row>
    <row r="1033" spans="1:31" ht="15.75" customHeight="1">
      <c r="A1033" s="16"/>
      <c r="B1033" s="41"/>
      <c r="C1033" s="41"/>
      <c r="D1033" s="41"/>
      <c r="E1033" s="41"/>
      <c r="F1033" s="16"/>
      <c r="G1033" s="16"/>
      <c r="H1033" s="16"/>
      <c r="I1033" s="16"/>
      <c r="J1033" s="16"/>
      <c r="K1033" s="16"/>
      <c r="L1033" s="16"/>
      <c r="M1033" s="41"/>
      <c r="N1033" s="41"/>
      <c r="O1033" s="41"/>
      <c r="P1033" s="41"/>
      <c r="Q1033" s="41"/>
      <c r="R1033" s="41"/>
      <c r="S1033" s="41"/>
      <c r="T1033" s="82"/>
      <c r="U1033" s="82"/>
      <c r="V1033" s="89"/>
      <c r="W1033" s="92"/>
      <c r="X1033" s="82"/>
      <c r="Y1033" s="82"/>
      <c r="Z1033" s="82"/>
      <c r="AA1033" s="82"/>
      <c r="AB1033" s="26" t="str">
        <f ca="1">IFERROR(__xludf.DUMMYFUNCTION("UNIQUE(FILTER(V$2:V$509,W$2:W$509=AB1031))"),"Administrativo ")</f>
        <v xml:space="preserve">Administrativo </v>
      </c>
      <c r="AC1033" s="61"/>
      <c r="AD1033" s="61" t="str">
        <f ca="1">IFERROR(__xludf.DUMMYFUNCTION("""COMPUTED_VALUE"""),"3.2.4. Desarrollar formas innovadoras de comunicación del quehacer de la investigación y extensión universitaria")</f>
        <v>3.2.4. Desarrollar formas innovadoras de comunicación del quehacer de la investigación y extensión universitaria</v>
      </c>
      <c r="AE1033" s="94"/>
    </row>
    <row r="1034" spans="1:31" ht="15.75" customHeight="1">
      <c r="A1034" s="16"/>
      <c r="B1034" s="41"/>
      <c r="C1034" s="41"/>
      <c r="D1034" s="41"/>
      <c r="E1034" s="41"/>
      <c r="F1034" s="16"/>
      <c r="G1034" s="16"/>
      <c r="H1034" s="16"/>
      <c r="I1034" s="16"/>
      <c r="J1034" s="16"/>
      <c r="K1034" s="16"/>
      <c r="L1034" s="16"/>
      <c r="M1034" s="41"/>
      <c r="N1034" s="41"/>
      <c r="O1034" s="41"/>
      <c r="P1034" s="41"/>
      <c r="Q1034" s="41"/>
      <c r="R1034" s="41"/>
      <c r="S1034" s="41"/>
      <c r="T1034" s="82"/>
      <c r="U1034" s="82"/>
      <c r="V1034" s="89"/>
      <c r="W1034" s="92"/>
      <c r="X1034" s="82"/>
      <c r="Y1034" s="82"/>
      <c r="Z1034" s="82"/>
      <c r="AA1034" s="82"/>
      <c r="AB1034" s="62" t="str">
        <f ca="1">IFERROR(__xludf.DUMMYFUNCTION("""COMPUTED_VALUE"""),"Académico")</f>
        <v>Académico</v>
      </c>
      <c r="AC1034" s="61"/>
      <c r="AD1034" s="61"/>
      <c r="AE1034" s="94"/>
    </row>
    <row r="1035" spans="1:31" ht="15.75" customHeight="1">
      <c r="A1035" s="16"/>
      <c r="B1035" s="41"/>
      <c r="C1035" s="41"/>
      <c r="D1035" s="41"/>
      <c r="E1035" s="41"/>
      <c r="F1035" s="16"/>
      <c r="G1035" s="16"/>
      <c r="H1035" s="16"/>
      <c r="I1035" s="16"/>
      <c r="J1035" s="16"/>
      <c r="K1035" s="16"/>
      <c r="L1035" s="16"/>
      <c r="M1035" s="41"/>
      <c r="N1035" s="41"/>
      <c r="O1035" s="41"/>
      <c r="P1035" s="41"/>
      <c r="Q1035" s="41"/>
      <c r="R1035" s="41"/>
      <c r="S1035" s="41"/>
      <c r="T1035" s="82"/>
      <c r="U1035" s="82"/>
      <c r="V1035" s="89"/>
      <c r="W1035" s="92"/>
      <c r="X1035" s="82"/>
      <c r="Y1035" s="82"/>
      <c r="Z1035" s="82"/>
      <c r="AA1035" s="82"/>
      <c r="AB1035" s="61"/>
      <c r="AC1035" s="61"/>
      <c r="AD1035" s="61"/>
      <c r="AE1035" s="94"/>
    </row>
    <row r="1036" spans="1:31" ht="15.75" customHeight="1">
      <c r="A1036" s="16"/>
      <c r="B1036" s="41"/>
      <c r="C1036" s="41"/>
      <c r="D1036" s="41"/>
      <c r="E1036" s="41"/>
      <c r="F1036" s="16"/>
      <c r="G1036" s="16"/>
      <c r="H1036" s="16"/>
      <c r="I1036" s="16"/>
      <c r="J1036" s="16"/>
      <c r="K1036" s="16"/>
      <c r="L1036" s="16"/>
      <c r="M1036" s="41"/>
      <c r="N1036" s="41"/>
      <c r="O1036" s="41"/>
      <c r="P1036" s="41"/>
      <c r="Q1036" s="41"/>
      <c r="R1036" s="41"/>
      <c r="S1036" s="41"/>
      <c r="T1036" s="82"/>
      <c r="U1036" s="82"/>
      <c r="V1036" s="89"/>
      <c r="W1036" s="92"/>
      <c r="X1036" s="82"/>
      <c r="Y1036" s="82"/>
      <c r="Z1036" s="82"/>
      <c r="AA1036" s="82"/>
      <c r="AB1036" s="61"/>
      <c r="AC1036" s="61"/>
      <c r="AD1036" s="61"/>
      <c r="AE1036" s="94"/>
    </row>
    <row r="1037" spans="1:31" ht="15.75" customHeight="1">
      <c r="A1037" s="16"/>
      <c r="B1037" s="41"/>
      <c r="C1037" s="41"/>
      <c r="D1037" s="41"/>
      <c r="E1037" s="41"/>
      <c r="F1037" s="16"/>
      <c r="G1037" s="16"/>
      <c r="H1037" s="16"/>
      <c r="I1037" s="16"/>
      <c r="J1037" s="16"/>
      <c r="K1037" s="16"/>
      <c r="L1037" s="16"/>
      <c r="M1037" s="41"/>
      <c r="N1037" s="41"/>
      <c r="O1037" s="41"/>
      <c r="P1037" s="41"/>
      <c r="Q1037" s="41"/>
      <c r="R1037" s="41"/>
      <c r="S1037" s="41"/>
      <c r="T1037" s="82"/>
      <c r="U1037" s="82"/>
      <c r="V1037" s="89"/>
      <c r="W1037" s="92"/>
      <c r="X1037" s="82"/>
      <c r="Y1037" s="82"/>
      <c r="Z1037" s="82"/>
      <c r="AA1037" s="82"/>
      <c r="AB1037" s="61"/>
      <c r="AC1037" s="61"/>
      <c r="AD1037" s="61"/>
      <c r="AE1037" s="94"/>
    </row>
    <row r="1038" spans="1:31" ht="15.75" customHeight="1">
      <c r="A1038" s="16"/>
      <c r="B1038" s="41"/>
      <c r="C1038" s="41"/>
      <c r="D1038" s="41"/>
      <c r="E1038" s="41"/>
      <c r="F1038" s="16"/>
      <c r="G1038" s="16"/>
      <c r="H1038" s="16"/>
      <c r="I1038" s="16"/>
      <c r="J1038" s="16"/>
      <c r="K1038" s="16"/>
      <c r="L1038" s="16"/>
      <c r="M1038" s="41"/>
      <c r="N1038" s="41"/>
      <c r="O1038" s="41"/>
      <c r="P1038" s="41"/>
      <c r="Q1038" s="41"/>
      <c r="R1038" s="41"/>
      <c r="S1038" s="41"/>
      <c r="T1038" s="82"/>
      <c r="U1038" s="82"/>
      <c r="V1038" s="89"/>
      <c r="W1038" s="92"/>
      <c r="X1038" s="82"/>
      <c r="Y1038" s="82"/>
      <c r="Z1038" s="82"/>
      <c r="AA1038" s="82"/>
      <c r="AB1038" s="61"/>
      <c r="AC1038" s="61"/>
      <c r="AD1038" s="61"/>
      <c r="AE1038" s="94"/>
    </row>
    <row r="1039" spans="1:31" ht="15.75" customHeight="1">
      <c r="A1039" s="16"/>
      <c r="B1039" s="41"/>
      <c r="C1039" s="41"/>
      <c r="D1039" s="41"/>
      <c r="E1039" s="41"/>
      <c r="F1039" s="16"/>
      <c r="G1039" s="16"/>
      <c r="H1039" s="16"/>
      <c r="I1039" s="16"/>
      <c r="J1039" s="16"/>
      <c r="K1039" s="16"/>
      <c r="L1039" s="16"/>
      <c r="M1039" s="41"/>
      <c r="N1039" s="41"/>
      <c r="O1039" s="41"/>
      <c r="P1039" s="41"/>
      <c r="Q1039" s="41"/>
      <c r="R1039" s="41"/>
      <c r="S1039" s="41"/>
      <c r="T1039" s="82"/>
      <c r="U1039" s="82"/>
      <c r="V1039" s="89"/>
      <c r="W1039" s="92"/>
      <c r="X1039" s="82"/>
      <c r="Y1039" s="82"/>
      <c r="Z1039" s="82"/>
      <c r="AA1039" s="82"/>
      <c r="AB1039" s="61"/>
      <c r="AC1039" s="61"/>
      <c r="AD1039" s="61"/>
      <c r="AE1039" s="94"/>
    </row>
    <row r="1040" spans="1:31" ht="15.75" customHeight="1">
      <c r="A1040" s="16"/>
      <c r="B1040" s="41"/>
      <c r="C1040" s="41"/>
      <c r="D1040" s="41"/>
      <c r="E1040" s="41"/>
      <c r="F1040" s="16"/>
      <c r="G1040" s="16"/>
      <c r="H1040" s="16"/>
      <c r="I1040" s="16"/>
      <c r="J1040" s="16"/>
      <c r="K1040" s="16"/>
      <c r="L1040" s="16"/>
      <c r="M1040" s="41"/>
      <c r="N1040" s="41"/>
      <c r="O1040" s="41"/>
      <c r="P1040" s="41"/>
      <c r="Q1040" s="41"/>
      <c r="R1040" s="41"/>
      <c r="S1040" s="41"/>
      <c r="T1040" s="82"/>
      <c r="U1040" s="82"/>
      <c r="V1040" s="89"/>
      <c r="W1040" s="92"/>
      <c r="X1040" s="82"/>
      <c r="Y1040" s="82"/>
      <c r="Z1040" s="82"/>
      <c r="AA1040" s="82"/>
      <c r="AB1040" s="61"/>
      <c r="AC1040" s="61"/>
      <c r="AD1040" s="61"/>
      <c r="AE1040" s="94"/>
    </row>
    <row r="1041" spans="1:31" ht="15.75" customHeight="1">
      <c r="A1041" s="16"/>
      <c r="B1041" s="41"/>
      <c r="C1041" s="41"/>
      <c r="D1041" s="41"/>
      <c r="E1041" s="41"/>
      <c r="F1041" s="16"/>
      <c r="G1041" s="16"/>
      <c r="H1041" s="16"/>
      <c r="I1041" s="16"/>
      <c r="J1041" s="16"/>
      <c r="K1041" s="16"/>
      <c r="L1041" s="16"/>
      <c r="M1041" s="41"/>
      <c r="N1041" s="41"/>
      <c r="O1041" s="41"/>
      <c r="P1041" s="41"/>
      <c r="Q1041" s="41"/>
      <c r="R1041" s="41"/>
      <c r="S1041" s="41"/>
      <c r="T1041" s="82"/>
      <c r="U1041" s="82"/>
      <c r="V1041" s="89"/>
      <c r="W1041" s="92"/>
      <c r="X1041" s="82"/>
      <c r="Y1041" s="82"/>
      <c r="Z1041" s="82"/>
      <c r="AA1041" s="82"/>
      <c r="AB1041" s="61"/>
      <c r="AC1041" s="61"/>
      <c r="AD1041" s="61"/>
      <c r="AE1041" s="94"/>
    </row>
    <row r="1042" spans="1:31" ht="15.75" customHeight="1">
      <c r="A1042" s="16"/>
      <c r="B1042" s="41"/>
      <c r="C1042" s="41"/>
      <c r="D1042" s="41"/>
      <c r="E1042" s="41"/>
      <c r="F1042" s="16"/>
      <c r="G1042" s="16"/>
      <c r="H1042" s="16"/>
      <c r="I1042" s="16"/>
      <c r="J1042" s="16"/>
      <c r="K1042" s="16"/>
      <c r="L1042" s="16"/>
      <c r="M1042" s="41"/>
      <c r="N1042" s="41"/>
      <c r="O1042" s="41"/>
      <c r="P1042" s="41"/>
      <c r="Q1042" s="41"/>
      <c r="R1042" s="41"/>
      <c r="S1042" s="41"/>
      <c r="T1042" s="82"/>
      <c r="U1042" s="82"/>
      <c r="V1042" s="89"/>
      <c r="W1042" s="92"/>
      <c r="X1042" s="82"/>
      <c r="Y1042" s="82"/>
      <c r="Z1042" s="82"/>
      <c r="AA1042" s="82"/>
      <c r="AB1042" s="61"/>
      <c r="AC1042" s="61"/>
      <c r="AD1042" s="61"/>
      <c r="AE1042" s="94"/>
    </row>
    <row r="1043" spans="1:31" ht="15.75" customHeight="1">
      <c r="A1043" s="16"/>
      <c r="B1043" s="41"/>
      <c r="C1043" s="41"/>
      <c r="D1043" s="41"/>
      <c r="E1043" s="41"/>
      <c r="F1043" s="16"/>
      <c r="G1043" s="16"/>
      <c r="H1043" s="16"/>
      <c r="I1043" s="16"/>
      <c r="J1043" s="16"/>
      <c r="K1043" s="16"/>
      <c r="L1043" s="16"/>
      <c r="M1043" s="41"/>
      <c r="N1043" s="41"/>
      <c r="O1043" s="41"/>
      <c r="P1043" s="41"/>
      <c r="Q1043" s="41"/>
      <c r="R1043" s="41"/>
      <c r="S1043" s="41"/>
      <c r="T1043" s="82"/>
      <c r="U1043" s="82"/>
      <c r="V1043" s="89"/>
      <c r="W1043" s="92"/>
      <c r="X1043" s="82"/>
      <c r="Y1043" s="82"/>
      <c r="Z1043" s="82"/>
      <c r="AA1043" s="82"/>
      <c r="AB1043" s="61"/>
      <c r="AC1043" s="61"/>
      <c r="AD1043" s="61"/>
      <c r="AE1043" s="94"/>
    </row>
    <row r="1044" spans="1:31" ht="15.75" customHeight="1">
      <c r="A1044" s="16"/>
      <c r="B1044" s="41"/>
      <c r="C1044" s="41"/>
      <c r="D1044" s="41"/>
      <c r="E1044" s="41"/>
      <c r="F1044" s="16"/>
      <c r="G1044" s="16"/>
      <c r="H1044" s="16"/>
      <c r="I1044" s="16"/>
      <c r="J1044" s="16"/>
      <c r="K1044" s="16"/>
      <c r="L1044" s="16"/>
      <c r="M1044" s="41"/>
      <c r="N1044" s="41"/>
      <c r="O1044" s="41"/>
      <c r="P1044" s="41"/>
      <c r="Q1044" s="41"/>
      <c r="R1044" s="41"/>
      <c r="S1044" s="41"/>
      <c r="T1044" s="82"/>
      <c r="U1044" s="82"/>
      <c r="V1044" s="89"/>
      <c r="W1044" s="92"/>
      <c r="X1044" s="82"/>
      <c r="Y1044" s="82"/>
      <c r="Z1044" s="82"/>
      <c r="AA1044" s="82"/>
      <c r="AB1044" s="61"/>
      <c r="AC1044" s="61"/>
      <c r="AD1044" s="61"/>
      <c r="AE1044" s="94"/>
    </row>
    <row r="1045" spans="1:31" ht="15.75" customHeight="1">
      <c r="A1045" s="16"/>
      <c r="B1045" s="41"/>
      <c r="C1045" s="41"/>
      <c r="D1045" s="41"/>
      <c r="E1045" s="41"/>
      <c r="F1045" s="16"/>
      <c r="G1045" s="16"/>
      <c r="H1045" s="16"/>
      <c r="I1045" s="16"/>
      <c r="J1045" s="16"/>
      <c r="K1045" s="16"/>
      <c r="L1045" s="16"/>
      <c r="M1045" s="41"/>
      <c r="N1045" s="41"/>
      <c r="O1045" s="41"/>
      <c r="P1045" s="41"/>
      <c r="Q1045" s="41"/>
      <c r="R1045" s="41"/>
      <c r="S1045" s="41"/>
      <c r="T1045" s="82"/>
      <c r="U1045" s="82"/>
      <c r="V1045" s="89"/>
      <c r="W1045" s="92"/>
      <c r="X1045" s="82"/>
      <c r="Y1045" s="82"/>
      <c r="Z1045" s="82"/>
      <c r="AA1045" s="82"/>
      <c r="AB1045" s="61"/>
      <c r="AC1045" s="61"/>
      <c r="AD1045" s="61"/>
      <c r="AE1045" s="94"/>
    </row>
    <row r="1046" spans="1:31" ht="15.75" customHeight="1">
      <c r="A1046" s="16"/>
      <c r="B1046" s="41"/>
      <c r="C1046" s="41"/>
      <c r="D1046" s="41"/>
      <c r="E1046" s="41"/>
      <c r="F1046" s="16"/>
      <c r="G1046" s="16"/>
      <c r="H1046" s="16"/>
      <c r="I1046" s="16"/>
      <c r="J1046" s="16"/>
      <c r="K1046" s="16"/>
      <c r="L1046" s="16"/>
      <c r="M1046" s="41"/>
      <c r="N1046" s="41"/>
      <c r="O1046" s="41"/>
      <c r="P1046" s="41"/>
      <c r="Q1046" s="41"/>
      <c r="R1046" s="41"/>
      <c r="S1046" s="41"/>
      <c r="T1046" s="82"/>
      <c r="U1046" s="82"/>
      <c r="V1046" s="89"/>
      <c r="W1046" s="92"/>
      <c r="X1046" s="82"/>
      <c r="Y1046" s="82"/>
      <c r="Z1046" s="82"/>
      <c r="AA1046" s="82"/>
      <c r="AB1046" s="61"/>
      <c r="AC1046" s="61"/>
      <c r="AD1046" s="61"/>
      <c r="AE1046" s="94"/>
    </row>
    <row r="1047" spans="1:31" ht="15.75" customHeight="1">
      <c r="A1047" s="16"/>
      <c r="B1047" s="41"/>
      <c r="C1047" s="41"/>
      <c r="D1047" s="41"/>
      <c r="E1047" s="41"/>
      <c r="F1047" s="16"/>
      <c r="G1047" s="16"/>
      <c r="H1047" s="16"/>
      <c r="I1047" s="16"/>
      <c r="J1047" s="16"/>
      <c r="K1047" s="16"/>
      <c r="L1047" s="16"/>
      <c r="M1047" s="41"/>
      <c r="N1047" s="41"/>
      <c r="O1047" s="41"/>
      <c r="P1047" s="41"/>
      <c r="Q1047" s="41"/>
      <c r="R1047" s="41"/>
      <c r="S1047" s="41"/>
      <c r="T1047" s="82"/>
      <c r="U1047" s="82"/>
      <c r="V1047" s="89"/>
      <c r="W1047" s="92"/>
      <c r="X1047" s="82"/>
      <c r="Y1047" s="82"/>
      <c r="Z1047" s="82"/>
      <c r="AA1047" s="82"/>
      <c r="AB1047" s="61"/>
      <c r="AC1047" s="61"/>
      <c r="AD1047" s="61"/>
      <c r="AE1047" s="94"/>
    </row>
    <row r="1048" spans="1:31" ht="15.75" customHeight="1">
      <c r="A1048" s="16"/>
      <c r="B1048" s="41"/>
      <c r="C1048" s="41"/>
      <c r="D1048" s="41"/>
      <c r="E1048" s="41"/>
      <c r="F1048" s="16"/>
      <c r="G1048" s="16"/>
      <c r="H1048" s="16"/>
      <c r="I1048" s="16"/>
      <c r="J1048" s="16"/>
      <c r="K1048" s="16"/>
      <c r="L1048" s="16"/>
      <c r="M1048" s="41"/>
      <c r="N1048" s="41"/>
      <c r="O1048" s="41"/>
      <c r="P1048" s="41"/>
      <c r="Q1048" s="41"/>
      <c r="R1048" s="41"/>
      <c r="S1048" s="41"/>
      <c r="T1048" s="82"/>
      <c r="U1048" s="82"/>
      <c r="V1048" s="89"/>
      <c r="W1048" s="92"/>
      <c r="X1048" s="82"/>
      <c r="Y1048" s="82"/>
      <c r="Z1048" s="82"/>
      <c r="AA1048" s="82"/>
      <c r="AB1048" s="67"/>
      <c r="AC1048" s="67"/>
      <c r="AD1048" s="67"/>
      <c r="AE1048" s="94"/>
    </row>
    <row r="1049" spans="1:31" ht="15.75" customHeight="1">
      <c r="A1049" s="16"/>
      <c r="B1049" s="41"/>
      <c r="C1049" s="41"/>
      <c r="D1049" s="41"/>
      <c r="E1049" s="41"/>
      <c r="F1049" s="16"/>
      <c r="G1049" s="16"/>
      <c r="H1049" s="16"/>
      <c r="I1049" s="16"/>
      <c r="J1049" s="16"/>
      <c r="K1049" s="16"/>
      <c r="L1049" s="16"/>
      <c r="M1049" s="41"/>
      <c r="N1049" s="41"/>
      <c r="O1049" s="41"/>
      <c r="P1049" s="41"/>
      <c r="Q1049" s="41"/>
      <c r="R1049" s="41"/>
      <c r="S1049" s="41"/>
      <c r="T1049" s="82"/>
      <c r="U1049" s="82"/>
      <c r="V1049" s="89"/>
      <c r="W1049" s="92"/>
      <c r="X1049" s="82"/>
      <c r="Y1049" s="82"/>
      <c r="Z1049" s="82"/>
      <c r="AA1049" s="82"/>
      <c r="AB1049" s="93" t="str">
        <f>Acciones_aportes!C2496</f>
        <v xml:space="preserve">Comunicación con proyección y reconocimiento social  </v>
      </c>
      <c r="AC1049" s="88" t="str">
        <f>Acciones_aportes!B2497</f>
        <v>Académico</v>
      </c>
      <c r="AD1049" s="25" t="str">
        <f ca="1">IFERROR(__xludf.DUMMYFUNCTION("FILTER(X$2:X$509,W$2:W$509=AB1049,V$2:V$509=AC1049)"),"3.2.2. Impulsar acciones de ciencia abierta y de gestión de datos que otorgue valor público al quehacer académico")</f>
        <v>3.2.2. Impulsar acciones de ciencia abierta y de gestión de datos que otorgue valor público al quehacer académico</v>
      </c>
      <c r="AE1049" s="94"/>
    </row>
    <row r="1050" spans="1:31" ht="15.75" customHeight="1">
      <c r="A1050" s="16"/>
      <c r="B1050" s="41"/>
      <c r="C1050" s="41"/>
      <c r="D1050" s="41"/>
      <c r="E1050" s="41"/>
      <c r="F1050" s="16"/>
      <c r="G1050" s="16"/>
      <c r="H1050" s="16"/>
      <c r="I1050" s="16"/>
      <c r="J1050" s="16"/>
      <c r="K1050" s="16"/>
      <c r="L1050" s="16"/>
      <c r="M1050" s="41"/>
      <c r="N1050" s="41"/>
      <c r="O1050" s="41"/>
      <c r="P1050" s="41"/>
      <c r="Q1050" s="41"/>
      <c r="R1050" s="41"/>
      <c r="S1050" s="41"/>
      <c r="T1050" s="82"/>
      <c r="U1050" s="82"/>
      <c r="V1050" s="89"/>
      <c r="W1050" s="92"/>
      <c r="X1050" s="82"/>
      <c r="Y1050" s="82"/>
      <c r="Z1050" s="82"/>
      <c r="AA1050" s="82"/>
      <c r="AB1050" s="61"/>
      <c r="AC1050" s="61"/>
      <c r="AD1050" s="61" t="str">
        <f ca="1">IFERROR(__xludf.DUMMYFUNCTION("""COMPUTED_VALUE"""),"3.2.3. Proponer iniciativas de comunicación de del quehacer institucional con enfoque regional que potencien la diversidad epistemológica, el diálogo de saberes y la creación simbólica, cultural y artística")</f>
        <v>3.2.3. Proponer iniciativas de comunicación de del quehacer institucional con enfoque regional que potencien la diversidad epistemológica, el diálogo de saberes y la creación simbólica, cultural y artística</v>
      </c>
      <c r="AE1050" s="94"/>
    </row>
    <row r="1051" spans="1:31" ht="15.75" customHeight="1">
      <c r="A1051" s="16"/>
      <c r="B1051" s="41"/>
      <c r="C1051" s="41"/>
      <c r="D1051" s="41"/>
      <c r="E1051" s="41"/>
      <c r="F1051" s="16"/>
      <c r="G1051" s="16"/>
      <c r="H1051" s="16"/>
      <c r="I1051" s="16"/>
      <c r="J1051" s="16"/>
      <c r="K1051" s="16"/>
      <c r="L1051" s="16"/>
      <c r="M1051" s="41"/>
      <c r="N1051" s="41"/>
      <c r="O1051" s="41"/>
      <c r="P1051" s="41"/>
      <c r="Q1051" s="41"/>
      <c r="R1051" s="41"/>
      <c r="S1051" s="41"/>
      <c r="T1051" s="82"/>
      <c r="U1051" s="82"/>
      <c r="V1051" s="89"/>
      <c r="W1051" s="92"/>
      <c r="X1051" s="82"/>
      <c r="Y1051" s="82"/>
      <c r="Z1051" s="82"/>
      <c r="AA1051" s="82"/>
      <c r="AB1051" s="26" t="str">
        <f ca="1">IFERROR(__xludf.DUMMYFUNCTION("UNIQUE(FILTER(V$2:V$509,W$2:W$509=AB1049))"),"Administrativo ")</f>
        <v xml:space="preserve">Administrativo </v>
      </c>
      <c r="AC1051" s="61"/>
      <c r="AD1051" s="61" t="str">
        <f ca="1">IFERROR(__xludf.DUMMYFUNCTION("""COMPUTED_VALUE"""),"3.2.4. Desarrollar formas innovadoras de comunicación del quehacer de la investigación y extensión universitaria")</f>
        <v>3.2.4. Desarrollar formas innovadoras de comunicación del quehacer de la investigación y extensión universitaria</v>
      </c>
      <c r="AE1051" s="94"/>
    </row>
    <row r="1052" spans="1:31" ht="15.75" customHeight="1">
      <c r="A1052" s="16"/>
      <c r="B1052" s="41"/>
      <c r="C1052" s="41"/>
      <c r="D1052" s="41"/>
      <c r="E1052" s="41"/>
      <c r="F1052" s="16"/>
      <c r="G1052" s="16"/>
      <c r="H1052" s="16"/>
      <c r="I1052" s="16"/>
      <c r="J1052" s="16"/>
      <c r="K1052" s="16"/>
      <c r="L1052" s="16"/>
      <c r="M1052" s="41"/>
      <c r="N1052" s="41"/>
      <c r="O1052" s="41"/>
      <c r="P1052" s="41"/>
      <c r="Q1052" s="41"/>
      <c r="R1052" s="41"/>
      <c r="S1052" s="41"/>
      <c r="T1052" s="82"/>
      <c r="U1052" s="82"/>
      <c r="V1052" s="89"/>
      <c r="W1052" s="92"/>
      <c r="X1052" s="82"/>
      <c r="Y1052" s="82"/>
      <c r="Z1052" s="82"/>
      <c r="AA1052" s="82"/>
      <c r="AB1052" s="62" t="str">
        <f ca="1">IFERROR(__xludf.DUMMYFUNCTION("""COMPUTED_VALUE"""),"Académico")</f>
        <v>Académico</v>
      </c>
      <c r="AC1052" s="61"/>
      <c r="AD1052" s="61"/>
      <c r="AE1052" s="94"/>
    </row>
    <row r="1053" spans="1:31" ht="15.75" customHeight="1">
      <c r="A1053" s="16"/>
      <c r="B1053" s="41"/>
      <c r="C1053" s="41"/>
      <c r="D1053" s="41"/>
      <c r="E1053" s="41"/>
      <c r="F1053" s="16"/>
      <c r="G1053" s="16"/>
      <c r="H1053" s="16"/>
      <c r="I1053" s="16"/>
      <c r="J1053" s="16"/>
      <c r="K1053" s="16"/>
      <c r="L1053" s="16"/>
      <c r="M1053" s="41"/>
      <c r="N1053" s="41"/>
      <c r="O1053" s="41"/>
      <c r="P1053" s="41"/>
      <c r="Q1053" s="41"/>
      <c r="R1053" s="41"/>
      <c r="S1053" s="41"/>
      <c r="T1053" s="82"/>
      <c r="U1053" s="82"/>
      <c r="V1053" s="89"/>
      <c r="W1053" s="92"/>
      <c r="X1053" s="82"/>
      <c r="Y1053" s="82"/>
      <c r="Z1053" s="82"/>
      <c r="AA1053" s="82"/>
      <c r="AB1053" s="61"/>
      <c r="AC1053" s="61"/>
      <c r="AD1053" s="61"/>
      <c r="AE1053" s="94"/>
    </row>
    <row r="1054" spans="1:31" ht="15.75" customHeight="1">
      <c r="A1054" s="16"/>
      <c r="B1054" s="41"/>
      <c r="C1054" s="41"/>
      <c r="D1054" s="41"/>
      <c r="E1054" s="41"/>
      <c r="F1054" s="16"/>
      <c r="G1054" s="16"/>
      <c r="H1054" s="16"/>
      <c r="I1054" s="16"/>
      <c r="J1054" s="16"/>
      <c r="K1054" s="16"/>
      <c r="L1054" s="16"/>
      <c r="M1054" s="41"/>
      <c r="N1054" s="41"/>
      <c r="O1054" s="41"/>
      <c r="P1054" s="41"/>
      <c r="Q1054" s="41"/>
      <c r="R1054" s="41"/>
      <c r="S1054" s="41"/>
      <c r="T1054" s="82"/>
      <c r="U1054" s="82"/>
      <c r="V1054" s="89"/>
      <c r="W1054" s="92"/>
      <c r="X1054" s="82"/>
      <c r="Y1054" s="82"/>
      <c r="Z1054" s="82"/>
      <c r="AA1054" s="82"/>
      <c r="AB1054" s="61"/>
      <c r="AC1054" s="61"/>
      <c r="AD1054" s="61"/>
      <c r="AE1054" s="94"/>
    </row>
    <row r="1055" spans="1:31" ht="15.75" customHeight="1">
      <c r="A1055" s="16"/>
      <c r="B1055" s="41"/>
      <c r="C1055" s="41"/>
      <c r="D1055" s="41"/>
      <c r="E1055" s="41"/>
      <c r="F1055" s="16"/>
      <c r="G1055" s="16"/>
      <c r="H1055" s="16"/>
      <c r="I1055" s="16"/>
      <c r="J1055" s="16"/>
      <c r="K1055" s="16"/>
      <c r="L1055" s="16"/>
      <c r="M1055" s="41"/>
      <c r="N1055" s="41"/>
      <c r="O1055" s="41"/>
      <c r="P1055" s="41"/>
      <c r="Q1055" s="41"/>
      <c r="R1055" s="41"/>
      <c r="S1055" s="41"/>
      <c r="T1055" s="82"/>
      <c r="U1055" s="82"/>
      <c r="V1055" s="89"/>
      <c r="W1055" s="92"/>
      <c r="X1055" s="82"/>
      <c r="Y1055" s="82"/>
      <c r="Z1055" s="82"/>
      <c r="AA1055" s="82"/>
      <c r="AB1055" s="61"/>
      <c r="AC1055" s="61"/>
      <c r="AD1055" s="61"/>
      <c r="AE1055" s="94"/>
    </row>
    <row r="1056" spans="1:31" ht="15.75" customHeight="1">
      <c r="A1056" s="16"/>
      <c r="B1056" s="41"/>
      <c r="C1056" s="41"/>
      <c r="D1056" s="41"/>
      <c r="E1056" s="41"/>
      <c r="F1056" s="16"/>
      <c r="G1056" s="16"/>
      <c r="H1056" s="16"/>
      <c r="I1056" s="16"/>
      <c r="J1056" s="16"/>
      <c r="K1056" s="16"/>
      <c r="L1056" s="16"/>
      <c r="M1056" s="41"/>
      <c r="N1056" s="41"/>
      <c r="O1056" s="41"/>
      <c r="P1056" s="41"/>
      <c r="Q1056" s="41"/>
      <c r="R1056" s="41"/>
      <c r="S1056" s="41"/>
      <c r="T1056" s="82"/>
      <c r="U1056" s="82"/>
      <c r="V1056" s="89"/>
      <c r="W1056" s="92"/>
      <c r="X1056" s="82"/>
      <c r="Y1056" s="82"/>
      <c r="Z1056" s="82"/>
      <c r="AA1056" s="82"/>
      <c r="AB1056" s="61"/>
      <c r="AC1056" s="61"/>
      <c r="AD1056" s="61"/>
      <c r="AE1056" s="94"/>
    </row>
    <row r="1057" spans="1:31" ht="15.75" customHeight="1">
      <c r="A1057" s="16"/>
      <c r="B1057" s="41"/>
      <c r="C1057" s="41"/>
      <c r="D1057" s="41"/>
      <c r="E1057" s="41"/>
      <c r="F1057" s="16"/>
      <c r="G1057" s="16"/>
      <c r="H1057" s="16"/>
      <c r="I1057" s="16"/>
      <c r="J1057" s="16"/>
      <c r="K1057" s="16"/>
      <c r="L1057" s="16"/>
      <c r="M1057" s="41"/>
      <c r="N1057" s="41"/>
      <c r="O1057" s="41"/>
      <c r="P1057" s="41"/>
      <c r="Q1057" s="41"/>
      <c r="R1057" s="41"/>
      <c r="S1057" s="41"/>
      <c r="T1057" s="82"/>
      <c r="U1057" s="82"/>
      <c r="V1057" s="89"/>
      <c r="W1057" s="92"/>
      <c r="X1057" s="82"/>
      <c r="Y1057" s="82"/>
      <c r="Z1057" s="82"/>
      <c r="AA1057" s="82"/>
      <c r="AB1057" s="61"/>
      <c r="AC1057" s="61"/>
      <c r="AD1057" s="61"/>
      <c r="AE1057" s="94"/>
    </row>
    <row r="1058" spans="1:31" ht="15.75" customHeight="1">
      <c r="A1058" s="16"/>
      <c r="B1058" s="41"/>
      <c r="C1058" s="41"/>
      <c r="D1058" s="41"/>
      <c r="E1058" s="41"/>
      <c r="F1058" s="16"/>
      <c r="G1058" s="16"/>
      <c r="H1058" s="16"/>
      <c r="I1058" s="16"/>
      <c r="J1058" s="16"/>
      <c r="K1058" s="16"/>
      <c r="L1058" s="16"/>
      <c r="M1058" s="41"/>
      <c r="N1058" s="41"/>
      <c r="O1058" s="41"/>
      <c r="P1058" s="41"/>
      <c r="Q1058" s="41"/>
      <c r="R1058" s="41"/>
      <c r="S1058" s="41"/>
      <c r="T1058" s="82"/>
      <c r="U1058" s="82"/>
      <c r="V1058" s="89"/>
      <c r="W1058" s="92"/>
      <c r="X1058" s="82"/>
      <c r="Y1058" s="82"/>
      <c r="Z1058" s="82"/>
      <c r="AA1058" s="82"/>
      <c r="AB1058" s="61"/>
      <c r="AC1058" s="61"/>
      <c r="AD1058" s="61"/>
      <c r="AE1058" s="94"/>
    </row>
    <row r="1059" spans="1:31" ht="15.75" customHeight="1">
      <c r="A1059" s="16"/>
      <c r="B1059" s="41"/>
      <c r="C1059" s="41"/>
      <c r="D1059" s="41"/>
      <c r="E1059" s="41"/>
      <c r="F1059" s="16"/>
      <c r="G1059" s="16"/>
      <c r="H1059" s="16"/>
      <c r="I1059" s="16"/>
      <c r="J1059" s="16"/>
      <c r="K1059" s="16"/>
      <c r="L1059" s="16"/>
      <c r="M1059" s="41"/>
      <c r="N1059" s="41"/>
      <c r="O1059" s="41"/>
      <c r="P1059" s="41"/>
      <c r="Q1059" s="41"/>
      <c r="R1059" s="41"/>
      <c r="S1059" s="41"/>
      <c r="T1059" s="82"/>
      <c r="U1059" s="82"/>
      <c r="V1059" s="89"/>
      <c r="W1059" s="92"/>
      <c r="X1059" s="82"/>
      <c r="Y1059" s="82"/>
      <c r="Z1059" s="82"/>
      <c r="AA1059" s="82"/>
      <c r="AB1059" s="61"/>
      <c r="AC1059" s="61"/>
      <c r="AD1059" s="61"/>
      <c r="AE1059" s="94"/>
    </row>
    <row r="1060" spans="1:31" ht="15.75" customHeight="1">
      <c r="A1060" s="16"/>
      <c r="B1060" s="41"/>
      <c r="C1060" s="41"/>
      <c r="D1060" s="41"/>
      <c r="E1060" s="41"/>
      <c r="F1060" s="16"/>
      <c r="G1060" s="16"/>
      <c r="H1060" s="16"/>
      <c r="I1060" s="16"/>
      <c r="J1060" s="16"/>
      <c r="K1060" s="16"/>
      <c r="L1060" s="16"/>
      <c r="M1060" s="41"/>
      <c r="N1060" s="41"/>
      <c r="O1060" s="41"/>
      <c r="P1060" s="41"/>
      <c r="Q1060" s="41"/>
      <c r="R1060" s="41"/>
      <c r="S1060" s="41"/>
      <c r="T1060" s="82"/>
      <c r="U1060" s="82"/>
      <c r="V1060" s="89"/>
      <c r="W1060" s="92"/>
      <c r="X1060" s="82"/>
      <c r="Y1060" s="82"/>
      <c r="Z1060" s="82"/>
      <c r="AA1060" s="82"/>
      <c r="AB1060" s="61"/>
      <c r="AC1060" s="61"/>
      <c r="AD1060" s="61"/>
      <c r="AE1060" s="94"/>
    </row>
    <row r="1061" spans="1:31" ht="15.75" customHeight="1">
      <c r="A1061" s="16"/>
      <c r="B1061" s="41"/>
      <c r="C1061" s="41"/>
      <c r="D1061" s="41"/>
      <c r="E1061" s="41"/>
      <c r="F1061" s="16"/>
      <c r="G1061" s="16"/>
      <c r="H1061" s="16"/>
      <c r="I1061" s="16"/>
      <c r="J1061" s="16"/>
      <c r="K1061" s="16"/>
      <c r="L1061" s="16"/>
      <c r="M1061" s="41"/>
      <c r="N1061" s="41"/>
      <c r="O1061" s="41"/>
      <c r="P1061" s="41"/>
      <c r="Q1061" s="41"/>
      <c r="R1061" s="41"/>
      <c r="S1061" s="41"/>
      <c r="T1061" s="82"/>
      <c r="U1061" s="82"/>
      <c r="V1061" s="89"/>
      <c r="W1061" s="92"/>
      <c r="X1061" s="82"/>
      <c r="Y1061" s="82"/>
      <c r="Z1061" s="82"/>
      <c r="AA1061" s="82"/>
      <c r="AB1061" s="61"/>
      <c r="AC1061" s="61"/>
      <c r="AD1061" s="61"/>
      <c r="AE1061" s="94"/>
    </row>
    <row r="1062" spans="1:31" ht="15.75" customHeight="1">
      <c r="A1062" s="16"/>
      <c r="B1062" s="41"/>
      <c r="C1062" s="41"/>
      <c r="D1062" s="41"/>
      <c r="E1062" s="41"/>
      <c r="F1062" s="16"/>
      <c r="G1062" s="16"/>
      <c r="H1062" s="16"/>
      <c r="I1062" s="16"/>
      <c r="J1062" s="16"/>
      <c r="K1062" s="16"/>
      <c r="L1062" s="16"/>
      <c r="M1062" s="41"/>
      <c r="N1062" s="41"/>
      <c r="O1062" s="41"/>
      <c r="P1062" s="41"/>
      <c r="Q1062" s="41"/>
      <c r="R1062" s="41"/>
      <c r="S1062" s="41"/>
      <c r="T1062" s="82"/>
      <c r="U1062" s="82"/>
      <c r="V1062" s="89"/>
      <c r="W1062" s="92"/>
      <c r="X1062" s="82"/>
      <c r="Y1062" s="82"/>
      <c r="Z1062" s="82"/>
      <c r="AA1062" s="82"/>
      <c r="AB1062" s="61"/>
      <c r="AC1062" s="61"/>
      <c r="AD1062" s="61"/>
      <c r="AE1062" s="94"/>
    </row>
    <row r="1063" spans="1:31" ht="15.75" customHeight="1">
      <c r="A1063" s="16"/>
      <c r="B1063" s="41"/>
      <c r="C1063" s="41"/>
      <c r="D1063" s="41"/>
      <c r="E1063" s="41"/>
      <c r="F1063" s="16"/>
      <c r="G1063" s="16"/>
      <c r="H1063" s="16"/>
      <c r="I1063" s="16"/>
      <c r="J1063" s="16"/>
      <c r="K1063" s="16"/>
      <c r="L1063" s="16"/>
      <c r="M1063" s="41"/>
      <c r="N1063" s="41"/>
      <c r="O1063" s="41"/>
      <c r="P1063" s="41"/>
      <c r="Q1063" s="41"/>
      <c r="R1063" s="41"/>
      <c r="S1063" s="41"/>
      <c r="T1063" s="82"/>
      <c r="U1063" s="82"/>
      <c r="V1063" s="89"/>
      <c r="W1063" s="92"/>
      <c r="X1063" s="82"/>
      <c r="Y1063" s="82"/>
      <c r="Z1063" s="82"/>
      <c r="AA1063" s="82"/>
      <c r="AB1063" s="61"/>
      <c r="AC1063" s="61"/>
      <c r="AD1063" s="61"/>
      <c r="AE1063" s="94"/>
    </row>
    <row r="1064" spans="1:31" ht="15.75" customHeight="1">
      <c r="A1064" s="16"/>
      <c r="B1064" s="41"/>
      <c r="C1064" s="41"/>
      <c r="D1064" s="41"/>
      <c r="E1064" s="41"/>
      <c r="F1064" s="16"/>
      <c r="G1064" s="16"/>
      <c r="H1064" s="16"/>
      <c r="I1064" s="16"/>
      <c r="J1064" s="16"/>
      <c r="K1064" s="16"/>
      <c r="L1064" s="16"/>
      <c r="M1064" s="41"/>
      <c r="N1064" s="41"/>
      <c r="O1064" s="41"/>
      <c r="P1064" s="41"/>
      <c r="Q1064" s="41"/>
      <c r="R1064" s="41"/>
      <c r="S1064" s="41"/>
      <c r="T1064" s="82"/>
      <c r="U1064" s="82"/>
      <c r="V1064" s="89"/>
      <c r="W1064" s="92"/>
      <c r="X1064" s="82"/>
      <c r="Y1064" s="82"/>
      <c r="Z1064" s="82"/>
      <c r="AA1064" s="82"/>
      <c r="AB1064" s="61"/>
      <c r="AC1064" s="61"/>
      <c r="AD1064" s="61"/>
      <c r="AE1064" s="94"/>
    </row>
    <row r="1065" spans="1:31" ht="15.75" customHeight="1">
      <c r="A1065" s="16"/>
      <c r="B1065" s="41"/>
      <c r="C1065" s="41"/>
      <c r="D1065" s="41"/>
      <c r="E1065" s="41"/>
      <c r="F1065" s="16"/>
      <c r="G1065" s="16"/>
      <c r="H1065" s="16"/>
      <c r="I1065" s="16"/>
      <c r="J1065" s="16"/>
      <c r="K1065" s="16"/>
      <c r="L1065" s="16"/>
      <c r="M1065" s="41"/>
      <c r="N1065" s="41"/>
      <c r="O1065" s="41"/>
      <c r="P1065" s="41"/>
      <c r="Q1065" s="41"/>
      <c r="R1065" s="41"/>
      <c r="S1065" s="41"/>
      <c r="T1065" s="82"/>
      <c r="U1065" s="82"/>
      <c r="V1065" s="89"/>
      <c r="W1065" s="92"/>
      <c r="X1065" s="82"/>
      <c r="Y1065" s="82"/>
      <c r="Z1065" s="82"/>
      <c r="AA1065" s="82"/>
      <c r="AB1065" s="61"/>
      <c r="AC1065" s="61"/>
      <c r="AD1065" s="61"/>
      <c r="AE1065" s="94"/>
    </row>
    <row r="1066" spans="1:31" ht="15.75" customHeight="1">
      <c r="A1066" s="16"/>
      <c r="B1066" s="41"/>
      <c r="C1066" s="41"/>
      <c r="D1066" s="41"/>
      <c r="E1066" s="41"/>
      <c r="F1066" s="16"/>
      <c r="G1066" s="16"/>
      <c r="H1066" s="16"/>
      <c r="I1066" s="16"/>
      <c r="J1066" s="16"/>
      <c r="K1066" s="16"/>
      <c r="L1066" s="16"/>
      <c r="M1066" s="41"/>
      <c r="N1066" s="41"/>
      <c r="O1066" s="41"/>
      <c r="P1066" s="41"/>
      <c r="Q1066" s="41"/>
      <c r="R1066" s="41"/>
      <c r="S1066" s="41"/>
      <c r="T1066" s="82"/>
      <c r="U1066" s="82"/>
      <c r="V1066" s="89"/>
      <c r="W1066" s="92"/>
      <c r="X1066" s="82"/>
      <c r="Y1066" s="82"/>
      <c r="Z1066" s="82"/>
      <c r="AA1066" s="82"/>
      <c r="AB1066" s="67"/>
      <c r="AC1066" s="67"/>
      <c r="AD1066" s="67"/>
      <c r="AE1066" s="94">
        <v>60</v>
      </c>
    </row>
    <row r="1067" spans="1:31" ht="15.75" customHeight="1">
      <c r="A1067" s="16"/>
      <c r="B1067" s="41"/>
      <c r="C1067" s="41"/>
      <c r="D1067" s="41"/>
      <c r="E1067" s="41"/>
      <c r="F1067" s="16"/>
      <c r="G1067" s="16"/>
      <c r="H1067" s="16"/>
      <c r="I1067" s="16"/>
      <c r="J1067" s="16"/>
      <c r="K1067" s="16"/>
      <c r="L1067" s="16"/>
      <c r="M1067" s="41"/>
      <c r="N1067" s="41"/>
      <c r="O1067" s="41"/>
      <c r="P1067" s="41"/>
      <c r="Q1067" s="41"/>
      <c r="R1067" s="41"/>
      <c r="S1067" s="41"/>
      <c r="T1067" s="82"/>
      <c r="U1067" s="82"/>
      <c r="V1067" s="89"/>
      <c r="W1067" s="92"/>
      <c r="X1067" s="82"/>
      <c r="Y1067" s="82"/>
      <c r="Z1067" s="82"/>
      <c r="AA1067" s="82"/>
      <c r="AB1067" s="93" t="str">
        <f>Acciones_aportes!C2539</f>
        <v xml:space="preserve">Comunicación con proyección y reconocimiento social  </v>
      </c>
      <c r="AC1067" s="88" t="str">
        <f>Acciones_aportes!B2540</f>
        <v>Académico</v>
      </c>
      <c r="AD1067" s="25" t="str">
        <f ca="1">IFERROR(__xludf.DUMMYFUNCTION("FILTER(X$2:X$509,W$2:W$509=AB1067,V$2:V$509=AC1067)"),"3.2.2. Impulsar acciones de ciencia abierta y de gestión de datos que otorgue valor público al quehacer académico")</f>
        <v>3.2.2. Impulsar acciones de ciencia abierta y de gestión de datos que otorgue valor público al quehacer académico</v>
      </c>
      <c r="AE1067" s="94"/>
    </row>
    <row r="1068" spans="1:31" ht="15.75" customHeight="1">
      <c r="A1068" s="16"/>
      <c r="B1068" s="41"/>
      <c r="C1068" s="41"/>
      <c r="D1068" s="41"/>
      <c r="E1068" s="41"/>
      <c r="F1068" s="16"/>
      <c r="G1068" s="16"/>
      <c r="H1068" s="16"/>
      <c r="I1068" s="16"/>
      <c r="J1068" s="16"/>
      <c r="K1068" s="16"/>
      <c r="L1068" s="16"/>
      <c r="M1068" s="41"/>
      <c r="N1068" s="41"/>
      <c r="O1068" s="41"/>
      <c r="P1068" s="41"/>
      <c r="Q1068" s="41"/>
      <c r="R1068" s="41"/>
      <c r="S1068" s="41"/>
      <c r="T1068" s="82"/>
      <c r="U1068" s="82"/>
      <c r="V1068" s="89"/>
      <c r="W1068" s="92"/>
      <c r="X1068" s="82"/>
      <c r="Y1068" s="82"/>
      <c r="Z1068" s="82"/>
      <c r="AA1068" s="82"/>
      <c r="AB1068" s="61"/>
      <c r="AC1068" s="61"/>
      <c r="AD1068" s="61" t="str">
        <f ca="1">IFERROR(__xludf.DUMMYFUNCTION("""COMPUTED_VALUE"""),"3.2.3. Proponer iniciativas de comunicación de del quehacer institucional con enfoque regional que potencien la diversidad epistemológica, el diálogo de saberes y la creación simbólica, cultural y artística")</f>
        <v>3.2.3. Proponer iniciativas de comunicación de del quehacer institucional con enfoque regional que potencien la diversidad epistemológica, el diálogo de saberes y la creación simbólica, cultural y artística</v>
      </c>
      <c r="AE1068" s="94"/>
    </row>
    <row r="1069" spans="1:31" ht="15.75" customHeight="1">
      <c r="A1069" s="16"/>
      <c r="B1069" s="41"/>
      <c r="C1069" s="41"/>
      <c r="D1069" s="41"/>
      <c r="E1069" s="41"/>
      <c r="F1069" s="16"/>
      <c r="G1069" s="16"/>
      <c r="H1069" s="16"/>
      <c r="I1069" s="16"/>
      <c r="J1069" s="16"/>
      <c r="K1069" s="16"/>
      <c r="L1069" s="16"/>
      <c r="M1069" s="41"/>
      <c r="N1069" s="41"/>
      <c r="O1069" s="41"/>
      <c r="P1069" s="41"/>
      <c r="Q1069" s="41"/>
      <c r="R1069" s="41"/>
      <c r="S1069" s="41"/>
      <c r="T1069" s="82"/>
      <c r="U1069" s="82"/>
      <c r="V1069" s="89"/>
      <c r="W1069" s="92"/>
      <c r="X1069" s="82"/>
      <c r="Y1069" s="82"/>
      <c r="Z1069" s="82"/>
      <c r="AA1069" s="82"/>
      <c r="AB1069" s="26" t="str">
        <f ca="1">IFERROR(__xludf.DUMMYFUNCTION("UNIQUE(FILTER(V$2:V$509,W$2:W$509=AB1067))"),"Administrativo ")</f>
        <v xml:space="preserve">Administrativo </v>
      </c>
      <c r="AC1069" s="61"/>
      <c r="AD1069" s="61" t="str">
        <f ca="1">IFERROR(__xludf.DUMMYFUNCTION("""COMPUTED_VALUE"""),"3.2.4. Desarrollar formas innovadoras de comunicación del quehacer de la investigación y extensión universitaria")</f>
        <v>3.2.4. Desarrollar formas innovadoras de comunicación del quehacer de la investigación y extensión universitaria</v>
      </c>
      <c r="AE1069" s="94"/>
    </row>
    <row r="1070" spans="1:31" ht="15.75" customHeight="1">
      <c r="A1070" s="16"/>
      <c r="B1070" s="41"/>
      <c r="C1070" s="41"/>
      <c r="D1070" s="41"/>
      <c r="E1070" s="41"/>
      <c r="F1070" s="16"/>
      <c r="G1070" s="16"/>
      <c r="H1070" s="16"/>
      <c r="I1070" s="16"/>
      <c r="J1070" s="16"/>
      <c r="K1070" s="16"/>
      <c r="L1070" s="16"/>
      <c r="M1070" s="41"/>
      <c r="N1070" s="41"/>
      <c r="O1070" s="41"/>
      <c r="P1070" s="41"/>
      <c r="Q1070" s="41"/>
      <c r="R1070" s="41"/>
      <c r="S1070" s="41"/>
      <c r="T1070" s="82"/>
      <c r="U1070" s="82"/>
      <c r="V1070" s="89"/>
      <c r="W1070" s="92"/>
      <c r="X1070" s="82"/>
      <c r="Y1070" s="82"/>
      <c r="Z1070" s="82"/>
      <c r="AA1070" s="82"/>
      <c r="AB1070" s="62" t="str">
        <f ca="1">IFERROR(__xludf.DUMMYFUNCTION("""COMPUTED_VALUE"""),"Académico")</f>
        <v>Académico</v>
      </c>
      <c r="AC1070" s="61"/>
      <c r="AD1070" s="61"/>
      <c r="AE1070" s="94"/>
    </row>
    <row r="1071" spans="1:31" ht="15.75" customHeight="1">
      <c r="A1071" s="16"/>
      <c r="B1071" s="41"/>
      <c r="C1071" s="41"/>
      <c r="D1071" s="41"/>
      <c r="E1071" s="41"/>
      <c r="F1071" s="16"/>
      <c r="G1071" s="16"/>
      <c r="H1071" s="16"/>
      <c r="I1071" s="16"/>
      <c r="J1071" s="16"/>
      <c r="K1071" s="16"/>
      <c r="L1071" s="16"/>
      <c r="M1071" s="41"/>
      <c r="N1071" s="41"/>
      <c r="O1071" s="41"/>
      <c r="P1071" s="41"/>
      <c r="Q1071" s="41"/>
      <c r="R1071" s="41"/>
      <c r="S1071" s="41"/>
      <c r="T1071" s="82"/>
      <c r="U1071" s="82"/>
      <c r="V1071" s="89"/>
      <c r="W1071" s="92"/>
      <c r="X1071" s="82"/>
      <c r="Y1071" s="82"/>
      <c r="Z1071" s="82"/>
      <c r="AA1071" s="82"/>
      <c r="AB1071" s="61"/>
      <c r="AC1071" s="61"/>
      <c r="AD1071" s="61"/>
      <c r="AE1071" s="94"/>
    </row>
    <row r="1072" spans="1:31" ht="15.75" customHeight="1">
      <c r="A1072" s="16"/>
      <c r="B1072" s="41"/>
      <c r="C1072" s="41"/>
      <c r="D1072" s="41"/>
      <c r="E1072" s="41"/>
      <c r="F1072" s="16"/>
      <c r="G1072" s="16"/>
      <c r="H1072" s="16"/>
      <c r="I1072" s="16"/>
      <c r="J1072" s="16"/>
      <c r="K1072" s="16"/>
      <c r="L1072" s="16"/>
      <c r="M1072" s="41"/>
      <c r="N1072" s="41"/>
      <c r="O1072" s="41"/>
      <c r="P1072" s="41"/>
      <c r="Q1072" s="41"/>
      <c r="R1072" s="41"/>
      <c r="S1072" s="41"/>
      <c r="T1072" s="82"/>
      <c r="U1072" s="82"/>
      <c r="V1072" s="89"/>
      <c r="W1072" s="92"/>
      <c r="X1072" s="82"/>
      <c r="Y1072" s="82"/>
      <c r="Z1072" s="82"/>
      <c r="AA1072" s="82"/>
      <c r="AB1072" s="61"/>
      <c r="AC1072" s="61"/>
      <c r="AD1072" s="61"/>
      <c r="AE1072" s="94"/>
    </row>
    <row r="1073" spans="1:31" ht="15.75" customHeight="1">
      <c r="A1073" s="16"/>
      <c r="B1073" s="41"/>
      <c r="C1073" s="41"/>
      <c r="D1073" s="41"/>
      <c r="E1073" s="41"/>
      <c r="F1073" s="16"/>
      <c r="G1073" s="16"/>
      <c r="H1073" s="16"/>
      <c r="I1073" s="16"/>
      <c r="J1073" s="16"/>
      <c r="K1073" s="16"/>
      <c r="L1073" s="16"/>
      <c r="M1073" s="41"/>
      <c r="N1073" s="41"/>
      <c r="O1073" s="41"/>
      <c r="P1073" s="41"/>
      <c r="Q1073" s="41"/>
      <c r="R1073" s="41"/>
      <c r="S1073" s="41"/>
      <c r="T1073" s="82"/>
      <c r="U1073" s="82"/>
      <c r="V1073" s="89"/>
      <c r="W1073" s="92"/>
      <c r="X1073" s="82"/>
      <c r="Y1073" s="82"/>
      <c r="Z1073" s="82"/>
      <c r="AA1073" s="82"/>
      <c r="AB1073" s="61"/>
      <c r="AC1073" s="61"/>
      <c r="AD1073" s="61"/>
      <c r="AE1073" s="94"/>
    </row>
    <row r="1074" spans="1:31" ht="15.75" customHeight="1">
      <c r="A1074" s="16"/>
      <c r="B1074" s="41"/>
      <c r="C1074" s="41"/>
      <c r="D1074" s="41"/>
      <c r="E1074" s="41"/>
      <c r="F1074" s="16"/>
      <c r="G1074" s="16"/>
      <c r="H1074" s="16"/>
      <c r="I1074" s="16"/>
      <c r="J1074" s="16"/>
      <c r="K1074" s="16"/>
      <c r="L1074" s="16"/>
      <c r="M1074" s="41"/>
      <c r="N1074" s="41"/>
      <c r="O1074" s="41"/>
      <c r="P1074" s="41"/>
      <c r="Q1074" s="41"/>
      <c r="R1074" s="41"/>
      <c r="S1074" s="41"/>
      <c r="T1074" s="82"/>
      <c r="U1074" s="82"/>
      <c r="V1074" s="89"/>
      <c r="W1074" s="92"/>
      <c r="X1074" s="82"/>
      <c r="Y1074" s="82"/>
      <c r="Z1074" s="82"/>
      <c r="AA1074" s="82"/>
      <c r="AB1074" s="61"/>
      <c r="AC1074" s="61"/>
      <c r="AD1074" s="61"/>
      <c r="AE1074" s="94"/>
    </row>
    <row r="1075" spans="1:31" ht="15.75" customHeight="1">
      <c r="A1075" s="16"/>
      <c r="B1075" s="41"/>
      <c r="C1075" s="41"/>
      <c r="D1075" s="41"/>
      <c r="E1075" s="41"/>
      <c r="F1075" s="16"/>
      <c r="G1075" s="16"/>
      <c r="H1075" s="16"/>
      <c r="I1075" s="16"/>
      <c r="J1075" s="16"/>
      <c r="K1075" s="16"/>
      <c r="L1075" s="16"/>
      <c r="M1075" s="41"/>
      <c r="N1075" s="41"/>
      <c r="O1075" s="41"/>
      <c r="P1075" s="41"/>
      <c r="Q1075" s="41"/>
      <c r="R1075" s="41"/>
      <c r="S1075" s="41"/>
      <c r="T1075" s="82"/>
      <c r="U1075" s="82"/>
      <c r="V1075" s="89"/>
      <c r="W1075" s="92"/>
      <c r="X1075" s="82"/>
      <c r="Y1075" s="82"/>
      <c r="Z1075" s="82"/>
      <c r="AA1075" s="82"/>
      <c r="AB1075" s="61"/>
      <c r="AC1075" s="61"/>
      <c r="AD1075" s="61"/>
      <c r="AE1075" s="94"/>
    </row>
    <row r="1076" spans="1:31" ht="15.75" customHeight="1">
      <c r="A1076" s="16"/>
      <c r="B1076" s="41"/>
      <c r="C1076" s="41"/>
      <c r="D1076" s="41"/>
      <c r="E1076" s="41"/>
      <c r="F1076" s="16"/>
      <c r="G1076" s="16"/>
      <c r="H1076" s="16"/>
      <c r="I1076" s="16"/>
      <c r="J1076" s="16"/>
      <c r="K1076" s="16"/>
      <c r="L1076" s="16"/>
      <c r="M1076" s="41"/>
      <c r="N1076" s="41"/>
      <c r="O1076" s="41"/>
      <c r="P1076" s="41"/>
      <c r="Q1076" s="41"/>
      <c r="R1076" s="41"/>
      <c r="S1076" s="41"/>
      <c r="T1076" s="82"/>
      <c r="U1076" s="82"/>
      <c r="V1076" s="89"/>
      <c r="W1076" s="92"/>
      <c r="X1076" s="82"/>
      <c r="Y1076" s="82"/>
      <c r="Z1076" s="82"/>
      <c r="AA1076" s="82"/>
      <c r="AB1076" s="61"/>
      <c r="AC1076" s="61"/>
      <c r="AD1076" s="61"/>
      <c r="AE1076" s="94"/>
    </row>
    <row r="1077" spans="1:31" ht="15.75" customHeight="1">
      <c r="A1077" s="16"/>
      <c r="B1077" s="41"/>
      <c r="C1077" s="41"/>
      <c r="D1077" s="41"/>
      <c r="E1077" s="41"/>
      <c r="F1077" s="16"/>
      <c r="G1077" s="16"/>
      <c r="H1077" s="16"/>
      <c r="I1077" s="16"/>
      <c r="J1077" s="16"/>
      <c r="K1077" s="16"/>
      <c r="L1077" s="16"/>
      <c r="M1077" s="41"/>
      <c r="N1077" s="41"/>
      <c r="O1077" s="41"/>
      <c r="P1077" s="41"/>
      <c r="Q1077" s="41"/>
      <c r="R1077" s="41"/>
      <c r="S1077" s="41"/>
      <c r="T1077" s="82"/>
      <c r="U1077" s="82"/>
      <c r="V1077" s="89"/>
      <c r="W1077" s="92"/>
      <c r="X1077" s="82"/>
      <c r="Y1077" s="82"/>
      <c r="Z1077" s="82"/>
      <c r="AA1077" s="82"/>
      <c r="AB1077" s="61"/>
      <c r="AC1077" s="61"/>
      <c r="AD1077" s="61"/>
      <c r="AE1077" s="94"/>
    </row>
    <row r="1078" spans="1:31" ht="15.75" customHeight="1">
      <c r="A1078" s="16"/>
      <c r="B1078" s="41"/>
      <c r="C1078" s="41"/>
      <c r="D1078" s="41"/>
      <c r="E1078" s="41"/>
      <c r="F1078" s="16"/>
      <c r="G1078" s="16"/>
      <c r="H1078" s="16"/>
      <c r="I1078" s="16"/>
      <c r="J1078" s="16"/>
      <c r="K1078" s="16"/>
      <c r="L1078" s="16"/>
      <c r="M1078" s="41"/>
      <c r="N1078" s="41"/>
      <c r="O1078" s="41"/>
      <c r="P1078" s="41"/>
      <c r="Q1078" s="41"/>
      <c r="R1078" s="41"/>
      <c r="S1078" s="41"/>
      <c r="T1078" s="82"/>
      <c r="U1078" s="82"/>
      <c r="V1078" s="89"/>
      <c r="W1078" s="92"/>
      <c r="X1078" s="82"/>
      <c r="Y1078" s="82"/>
      <c r="Z1078" s="82"/>
      <c r="AA1078" s="82"/>
      <c r="AB1078" s="61"/>
      <c r="AC1078" s="61"/>
      <c r="AD1078" s="61"/>
      <c r="AE1078" s="94"/>
    </row>
    <row r="1079" spans="1:31" ht="15.75" customHeight="1">
      <c r="A1079" s="16"/>
      <c r="B1079" s="41"/>
      <c r="C1079" s="41"/>
      <c r="D1079" s="41"/>
      <c r="E1079" s="41"/>
      <c r="F1079" s="16"/>
      <c r="G1079" s="16"/>
      <c r="H1079" s="16"/>
      <c r="I1079" s="16"/>
      <c r="J1079" s="16"/>
      <c r="K1079" s="16"/>
      <c r="L1079" s="16"/>
      <c r="M1079" s="41"/>
      <c r="N1079" s="41"/>
      <c r="O1079" s="41"/>
      <c r="P1079" s="41"/>
      <c r="Q1079" s="41"/>
      <c r="R1079" s="41"/>
      <c r="S1079" s="41"/>
      <c r="T1079" s="82"/>
      <c r="U1079" s="82"/>
      <c r="V1079" s="89"/>
      <c r="W1079" s="92"/>
      <c r="X1079" s="82"/>
      <c r="Y1079" s="82"/>
      <c r="Z1079" s="82"/>
      <c r="AA1079" s="82"/>
      <c r="AB1079" s="61"/>
      <c r="AC1079" s="61"/>
      <c r="AD1079" s="61"/>
      <c r="AE1079" s="94"/>
    </row>
    <row r="1080" spans="1:31" ht="15.75" customHeight="1">
      <c r="A1080" s="16"/>
      <c r="B1080" s="41"/>
      <c r="C1080" s="41"/>
      <c r="D1080" s="41"/>
      <c r="E1080" s="41"/>
      <c r="F1080" s="16"/>
      <c r="G1080" s="16"/>
      <c r="H1080" s="16"/>
      <c r="I1080" s="16"/>
      <c r="J1080" s="16"/>
      <c r="K1080" s="16"/>
      <c r="L1080" s="16"/>
      <c r="M1080" s="41"/>
      <c r="N1080" s="41"/>
      <c r="O1080" s="41"/>
      <c r="P1080" s="41"/>
      <c r="Q1080" s="41"/>
      <c r="R1080" s="41"/>
      <c r="S1080" s="41"/>
      <c r="T1080" s="82"/>
      <c r="U1080" s="82"/>
      <c r="V1080" s="89"/>
      <c r="W1080" s="92"/>
      <c r="X1080" s="82"/>
      <c r="Y1080" s="82"/>
      <c r="Z1080" s="82"/>
      <c r="AA1080" s="82"/>
      <c r="AB1080" s="61"/>
      <c r="AC1080" s="61"/>
      <c r="AD1080" s="61"/>
      <c r="AE1080" s="94"/>
    </row>
    <row r="1081" spans="1:31" ht="15.75" customHeight="1">
      <c r="A1081" s="16"/>
      <c r="B1081" s="41"/>
      <c r="C1081" s="41"/>
      <c r="D1081" s="41"/>
      <c r="E1081" s="41"/>
      <c r="F1081" s="16"/>
      <c r="G1081" s="16"/>
      <c r="H1081" s="16"/>
      <c r="I1081" s="16"/>
      <c r="J1081" s="16"/>
      <c r="K1081" s="16"/>
      <c r="L1081" s="16"/>
      <c r="M1081" s="41"/>
      <c r="N1081" s="41"/>
      <c r="O1081" s="41"/>
      <c r="P1081" s="41"/>
      <c r="Q1081" s="41"/>
      <c r="R1081" s="41"/>
      <c r="S1081" s="41"/>
      <c r="T1081" s="82"/>
      <c r="U1081" s="82"/>
      <c r="V1081" s="89"/>
      <c r="W1081" s="92"/>
      <c r="X1081" s="82"/>
      <c r="Y1081" s="82"/>
      <c r="Z1081" s="82"/>
      <c r="AA1081" s="82"/>
      <c r="AB1081" s="61"/>
      <c r="AC1081" s="61"/>
      <c r="AD1081" s="61"/>
      <c r="AE1081" s="94"/>
    </row>
    <row r="1082" spans="1:31" ht="15.75" customHeight="1">
      <c r="A1082" s="16"/>
      <c r="B1082" s="41"/>
      <c r="C1082" s="41"/>
      <c r="D1082" s="41"/>
      <c r="E1082" s="41"/>
      <c r="F1082" s="16"/>
      <c r="G1082" s="16"/>
      <c r="H1082" s="16"/>
      <c r="I1082" s="16"/>
      <c r="J1082" s="16"/>
      <c r="K1082" s="16"/>
      <c r="L1082" s="16"/>
      <c r="M1082" s="41"/>
      <c r="N1082" s="41"/>
      <c r="O1082" s="41"/>
      <c r="P1082" s="41"/>
      <c r="Q1082" s="41"/>
      <c r="R1082" s="41"/>
      <c r="S1082" s="41"/>
      <c r="T1082" s="82"/>
      <c r="U1082" s="82"/>
      <c r="V1082" s="89"/>
      <c r="W1082" s="92"/>
      <c r="X1082" s="82"/>
      <c r="Y1082" s="82"/>
      <c r="Z1082" s="82"/>
      <c r="AA1082" s="82"/>
      <c r="AB1082" s="61"/>
      <c r="AC1082" s="61"/>
      <c r="AD1082" s="61"/>
      <c r="AE1082" s="94"/>
    </row>
    <row r="1083" spans="1:31" ht="15.75" customHeight="1">
      <c r="A1083" s="16"/>
      <c r="B1083" s="41"/>
      <c r="C1083" s="41"/>
      <c r="D1083" s="41"/>
      <c r="E1083" s="41"/>
      <c r="F1083" s="16"/>
      <c r="G1083" s="16"/>
      <c r="H1083" s="16"/>
      <c r="I1083" s="16"/>
      <c r="J1083" s="16"/>
      <c r="K1083" s="16"/>
      <c r="L1083" s="16"/>
      <c r="M1083" s="41"/>
      <c r="N1083" s="41"/>
      <c r="O1083" s="41"/>
      <c r="P1083" s="41"/>
      <c r="Q1083" s="41"/>
      <c r="R1083" s="41"/>
      <c r="S1083" s="41"/>
      <c r="T1083" s="82"/>
      <c r="U1083" s="82"/>
      <c r="V1083" s="89"/>
      <c r="W1083" s="92"/>
      <c r="X1083" s="82"/>
      <c r="Y1083" s="82"/>
      <c r="Z1083" s="82"/>
      <c r="AA1083" s="82"/>
      <c r="AB1083" s="61"/>
      <c r="AC1083" s="61"/>
      <c r="AD1083" s="61"/>
      <c r="AE1083" s="94"/>
    </row>
    <row r="1084" spans="1:31" ht="15.75" customHeight="1">
      <c r="A1084" s="16"/>
      <c r="B1084" s="41"/>
      <c r="C1084" s="41"/>
      <c r="D1084" s="41"/>
      <c r="E1084" s="41"/>
      <c r="F1084" s="16"/>
      <c r="G1084" s="16"/>
      <c r="H1084" s="16"/>
      <c r="I1084" s="16"/>
      <c r="J1084" s="16"/>
      <c r="K1084" s="16"/>
      <c r="L1084" s="16"/>
      <c r="M1084" s="41"/>
      <c r="N1084" s="41"/>
      <c r="O1084" s="41"/>
      <c r="P1084" s="41"/>
      <c r="Q1084" s="41"/>
      <c r="R1084" s="41"/>
      <c r="S1084" s="41"/>
      <c r="T1084" s="82"/>
      <c r="U1084" s="82"/>
      <c r="V1084" s="89"/>
      <c r="W1084" s="92"/>
      <c r="X1084" s="82"/>
      <c r="Y1084" s="82"/>
      <c r="Z1084" s="82"/>
      <c r="AA1084" s="82"/>
      <c r="AB1084" s="67"/>
      <c r="AC1084" s="67"/>
      <c r="AD1084" s="67"/>
      <c r="AE1084" s="94"/>
    </row>
    <row r="1085" spans="1:31" ht="15.75" customHeight="1">
      <c r="A1085" s="16"/>
      <c r="B1085" s="41"/>
      <c r="C1085" s="41"/>
      <c r="D1085" s="41"/>
      <c r="E1085" s="41"/>
      <c r="F1085" s="16"/>
      <c r="G1085" s="16"/>
      <c r="H1085" s="16"/>
      <c r="I1085" s="16"/>
      <c r="J1085" s="16"/>
      <c r="K1085" s="16"/>
      <c r="L1085" s="16"/>
      <c r="M1085" s="41"/>
      <c r="N1085" s="41"/>
      <c r="O1085" s="41"/>
      <c r="P1085" s="41"/>
      <c r="Q1085" s="41"/>
      <c r="R1085" s="41"/>
      <c r="S1085" s="41"/>
      <c r="T1085" s="82"/>
      <c r="U1085" s="82"/>
      <c r="V1085" s="89"/>
      <c r="W1085" s="92"/>
      <c r="X1085" s="82"/>
      <c r="Y1085" s="82"/>
      <c r="Z1085" s="82"/>
      <c r="AA1085" s="82"/>
      <c r="AB1085" s="93" t="str">
        <f>Acciones_aportes!C2582</f>
        <v xml:space="preserve">Creación de conocimiento y vínculo externo </v>
      </c>
      <c r="AC1085" s="88" t="str">
        <f>Acciones_aportes!B2583</f>
        <v>Académico</v>
      </c>
      <c r="AD1085" s="25" t="str">
        <f ca="1">IFERROR(__xludf.DUMMYFUNCTION("FILTER(X$2:X$509,W$2:W$509=AB1085,V$2:V$509=AC1085)"),"3.3.2. Impulsar grupos de trabajo académico que generen iniciativas con potencial innovador para la transferencia de bienes y servicios a los diferentes sectores de la sociedad")</f>
        <v>3.3.2. Impulsar grupos de trabajo académico que generen iniciativas con potencial innovador para la transferencia de bienes y servicios a los diferentes sectores de la sociedad</v>
      </c>
      <c r="AE1085" s="94"/>
    </row>
    <row r="1086" spans="1:31" ht="15.75" customHeight="1">
      <c r="A1086" s="16"/>
      <c r="B1086" s="41"/>
      <c r="C1086" s="41"/>
      <c r="D1086" s="41"/>
      <c r="E1086" s="41"/>
      <c r="F1086" s="16"/>
      <c r="G1086" s="16"/>
      <c r="H1086" s="16"/>
      <c r="I1086" s="16"/>
      <c r="J1086" s="16"/>
      <c r="K1086" s="16"/>
      <c r="L1086" s="16"/>
      <c r="M1086" s="41"/>
      <c r="N1086" s="41"/>
      <c r="O1086" s="41"/>
      <c r="P1086" s="41"/>
      <c r="Q1086" s="41"/>
      <c r="R1086" s="41"/>
      <c r="S1086" s="41"/>
      <c r="T1086" s="82"/>
      <c r="U1086" s="82"/>
      <c r="V1086" s="89"/>
      <c r="W1086" s="92"/>
      <c r="X1086" s="82"/>
      <c r="Y1086" s="82"/>
      <c r="Z1086" s="82"/>
      <c r="AA1086" s="82"/>
      <c r="AB1086" s="61"/>
      <c r="AC1086" s="61"/>
      <c r="AD1086" s="61" t="str">
        <f ca="1">IFERROR(__xludf.DUMMYFUNCTION("""COMPUTED_VALUE"""),"3.3.3. Generar iniciativas de transferencia y vinculación con la participación de instituciones públicas, sector productivo, independiente, organizaciones privadas y otros sectores de la sociedad")</f>
        <v>3.3.3. Generar iniciativas de transferencia y vinculación con la participación de instituciones públicas, sector productivo, independiente, organizaciones privadas y otros sectores de la sociedad</v>
      </c>
      <c r="AE1086" s="94"/>
    </row>
    <row r="1087" spans="1:31" ht="15.75" customHeight="1">
      <c r="A1087" s="16"/>
      <c r="B1087" s="41"/>
      <c r="C1087" s="41"/>
      <c r="D1087" s="41"/>
      <c r="E1087" s="41"/>
      <c r="F1087" s="16"/>
      <c r="G1087" s="16"/>
      <c r="H1087" s="16"/>
      <c r="I1087" s="16"/>
      <c r="J1087" s="16"/>
      <c r="K1087" s="16"/>
      <c r="L1087" s="16"/>
      <c r="M1087" s="41"/>
      <c r="N1087" s="41"/>
      <c r="O1087" s="41"/>
      <c r="P1087" s="41"/>
      <c r="Q1087" s="41"/>
      <c r="R1087" s="41"/>
      <c r="S1087" s="41"/>
      <c r="T1087" s="82"/>
      <c r="U1087" s="82"/>
      <c r="V1087" s="89"/>
      <c r="W1087" s="92"/>
      <c r="X1087" s="82"/>
      <c r="Y1087" s="82"/>
      <c r="Z1087" s="82"/>
      <c r="AA1087" s="82"/>
      <c r="AB1087" s="26" t="str">
        <f ca="1">IFERROR(__xludf.DUMMYFUNCTION("UNIQUE(FILTER(V$2:V$509,W$2:W$509=AB1085))"),"Administrativo ")</f>
        <v xml:space="preserve">Administrativo </v>
      </c>
      <c r="AC1087" s="61"/>
      <c r="AD1087" s="61" t="str">
        <f ca="1">IFERROR(__xludf.DUMMYFUNCTION("""COMPUTED_VALUE"""),"3.3.4. Gestionar conocimientos científicos, creación simbólica, cultural y artística, así como productos y servicios con potencial innovador mediante esquemas de propiedad intelectual para su transferencia y vínculo social")</f>
        <v>3.3.4. Gestionar conocimientos científicos, creación simbólica, cultural y artística, así como productos y servicios con potencial innovador mediante esquemas de propiedad intelectual para su transferencia y vínculo social</v>
      </c>
      <c r="AE1087" s="94"/>
    </row>
    <row r="1088" spans="1:31" ht="15.75" customHeight="1">
      <c r="A1088" s="16"/>
      <c r="B1088" s="41"/>
      <c r="C1088" s="41"/>
      <c r="D1088" s="41"/>
      <c r="E1088" s="41"/>
      <c r="F1088" s="16"/>
      <c r="G1088" s="16"/>
      <c r="H1088" s="16"/>
      <c r="I1088" s="16"/>
      <c r="J1088" s="16"/>
      <c r="K1088" s="16"/>
      <c r="L1088" s="16"/>
      <c r="M1088" s="41"/>
      <c r="N1088" s="41"/>
      <c r="O1088" s="41"/>
      <c r="P1088" s="41"/>
      <c r="Q1088" s="41"/>
      <c r="R1088" s="41"/>
      <c r="S1088" s="41"/>
      <c r="T1088" s="82"/>
      <c r="U1088" s="82"/>
      <c r="V1088" s="89"/>
      <c r="W1088" s="92"/>
      <c r="X1088" s="82"/>
      <c r="Y1088" s="82"/>
      <c r="Z1088" s="82"/>
      <c r="AA1088" s="82"/>
      <c r="AB1088" s="62" t="str">
        <f ca="1">IFERROR(__xludf.DUMMYFUNCTION("""COMPUTED_VALUE"""),"Académico")</f>
        <v>Académico</v>
      </c>
      <c r="AC1088" s="61"/>
      <c r="AD1088" s="61" t="str">
        <f ca="1">IFERROR(__xludf.DUMMYFUNCTION("""COMPUTED_VALUE"""),"3.3.5. Generar competencias en el personal académico que permitan la creación de productos y servicios científicos, culturales y artísticos que sean protegidos con esquemas de propiedad intelectual para su transferencia y vinculo social")</f>
        <v>3.3.5. Generar competencias en el personal académico que permitan la creación de productos y servicios científicos, culturales y artísticos que sean protegidos con esquemas de propiedad intelectual para su transferencia y vinculo social</v>
      </c>
      <c r="AE1088" s="94"/>
    </row>
    <row r="1089" spans="1:31" ht="15.75" customHeight="1">
      <c r="A1089" s="16"/>
      <c r="B1089" s="41"/>
      <c r="C1089" s="41"/>
      <c r="D1089" s="41"/>
      <c r="E1089" s="41"/>
      <c r="F1089" s="16"/>
      <c r="G1089" s="16"/>
      <c r="H1089" s="16"/>
      <c r="I1089" s="16"/>
      <c r="J1089" s="16"/>
      <c r="K1089" s="16"/>
      <c r="L1089" s="16"/>
      <c r="M1089" s="41"/>
      <c r="N1089" s="41"/>
      <c r="O1089" s="41"/>
      <c r="P1089" s="41"/>
      <c r="Q1089" s="41"/>
      <c r="R1089" s="41"/>
      <c r="S1089" s="41"/>
      <c r="T1089" s="82"/>
      <c r="U1089" s="82"/>
      <c r="V1089" s="89"/>
      <c r="W1089" s="92"/>
      <c r="X1089" s="82"/>
      <c r="Y1089" s="82"/>
      <c r="Z1089" s="82"/>
      <c r="AA1089" s="82"/>
      <c r="AB1089" s="61" t="str">
        <f ca="1">IFERROR(__xludf.DUMMYFUNCTION("""COMPUTED_VALUE"""),"Vida Universitaria")</f>
        <v>Vida Universitaria</v>
      </c>
      <c r="AC1089" s="61"/>
      <c r="AD1089" s="61"/>
      <c r="AE1089" s="94"/>
    </row>
    <row r="1090" spans="1:31" ht="15.75" customHeight="1">
      <c r="A1090" s="16"/>
      <c r="B1090" s="41"/>
      <c r="C1090" s="41"/>
      <c r="D1090" s="41"/>
      <c r="E1090" s="41"/>
      <c r="F1090" s="16"/>
      <c r="G1090" s="16"/>
      <c r="H1090" s="16"/>
      <c r="I1090" s="16"/>
      <c r="J1090" s="16"/>
      <c r="K1090" s="16"/>
      <c r="L1090" s="16"/>
      <c r="M1090" s="41"/>
      <c r="N1090" s="41"/>
      <c r="O1090" s="41"/>
      <c r="P1090" s="41"/>
      <c r="Q1090" s="41"/>
      <c r="R1090" s="41"/>
      <c r="S1090" s="41"/>
      <c r="T1090" s="82"/>
      <c r="U1090" s="82"/>
      <c r="V1090" s="89"/>
      <c r="W1090" s="92"/>
      <c r="X1090" s="82"/>
      <c r="Y1090" s="82"/>
      <c r="Z1090" s="82"/>
      <c r="AA1090" s="82"/>
      <c r="AB1090" s="61"/>
      <c r="AC1090" s="61"/>
      <c r="AD1090" s="61"/>
      <c r="AE1090" s="94"/>
    </row>
    <row r="1091" spans="1:31" ht="15.75" customHeight="1">
      <c r="A1091" s="16"/>
      <c r="B1091" s="41"/>
      <c r="C1091" s="41"/>
      <c r="D1091" s="41"/>
      <c r="E1091" s="41"/>
      <c r="F1091" s="16"/>
      <c r="G1091" s="16"/>
      <c r="H1091" s="16"/>
      <c r="I1091" s="16"/>
      <c r="J1091" s="16"/>
      <c r="K1091" s="16"/>
      <c r="L1091" s="16"/>
      <c r="M1091" s="41"/>
      <c r="N1091" s="41"/>
      <c r="O1091" s="41"/>
      <c r="P1091" s="41"/>
      <c r="Q1091" s="41"/>
      <c r="R1091" s="41"/>
      <c r="S1091" s="41"/>
      <c r="T1091" s="82"/>
      <c r="U1091" s="82"/>
      <c r="V1091" s="89"/>
      <c r="W1091" s="92"/>
      <c r="X1091" s="82"/>
      <c r="Y1091" s="82"/>
      <c r="Z1091" s="82"/>
      <c r="AA1091" s="82"/>
      <c r="AB1091" s="61"/>
      <c r="AC1091" s="61"/>
      <c r="AD1091" s="61"/>
      <c r="AE1091" s="94"/>
    </row>
    <row r="1092" spans="1:31" ht="15.75" customHeight="1">
      <c r="A1092" s="16"/>
      <c r="B1092" s="41"/>
      <c r="C1092" s="41"/>
      <c r="D1092" s="41"/>
      <c r="E1092" s="41"/>
      <c r="F1092" s="16"/>
      <c r="G1092" s="16"/>
      <c r="H1092" s="16"/>
      <c r="I1092" s="16"/>
      <c r="J1092" s="16"/>
      <c r="K1092" s="16"/>
      <c r="L1092" s="16"/>
      <c r="M1092" s="41"/>
      <c r="N1092" s="41"/>
      <c r="O1092" s="41"/>
      <c r="P1092" s="41"/>
      <c r="Q1092" s="41"/>
      <c r="R1092" s="41"/>
      <c r="S1092" s="41"/>
      <c r="T1092" s="82"/>
      <c r="U1092" s="82"/>
      <c r="V1092" s="89"/>
      <c r="W1092" s="92"/>
      <c r="X1092" s="82"/>
      <c r="Y1092" s="82"/>
      <c r="Z1092" s="82"/>
      <c r="AA1092" s="82"/>
      <c r="AB1092" s="61"/>
      <c r="AC1092" s="61"/>
      <c r="AD1092" s="61"/>
      <c r="AE1092" s="94"/>
    </row>
    <row r="1093" spans="1:31" ht="15.75" customHeight="1">
      <c r="A1093" s="16"/>
      <c r="B1093" s="41"/>
      <c r="C1093" s="41"/>
      <c r="D1093" s="41"/>
      <c r="E1093" s="41"/>
      <c r="F1093" s="16"/>
      <c r="G1093" s="16"/>
      <c r="H1093" s="16"/>
      <c r="I1093" s="16"/>
      <c r="J1093" s="16"/>
      <c r="K1093" s="16"/>
      <c r="L1093" s="16"/>
      <c r="M1093" s="41"/>
      <c r="N1093" s="41"/>
      <c r="O1093" s="41"/>
      <c r="P1093" s="41"/>
      <c r="Q1093" s="41"/>
      <c r="R1093" s="41"/>
      <c r="S1093" s="41"/>
      <c r="T1093" s="82"/>
      <c r="U1093" s="82"/>
      <c r="V1093" s="89"/>
      <c r="W1093" s="92"/>
      <c r="X1093" s="82"/>
      <c r="Y1093" s="82"/>
      <c r="Z1093" s="82"/>
      <c r="AA1093" s="82"/>
      <c r="AB1093" s="61"/>
      <c r="AC1093" s="61"/>
      <c r="AD1093" s="61"/>
      <c r="AE1093" s="94"/>
    </row>
    <row r="1094" spans="1:31" ht="15.75" customHeight="1">
      <c r="A1094" s="16"/>
      <c r="B1094" s="41"/>
      <c r="C1094" s="41"/>
      <c r="D1094" s="41"/>
      <c r="E1094" s="41"/>
      <c r="F1094" s="16"/>
      <c r="G1094" s="16"/>
      <c r="H1094" s="16"/>
      <c r="I1094" s="16"/>
      <c r="J1094" s="16"/>
      <c r="K1094" s="16"/>
      <c r="L1094" s="16"/>
      <c r="M1094" s="41"/>
      <c r="N1094" s="41"/>
      <c r="O1094" s="41"/>
      <c r="P1094" s="41"/>
      <c r="Q1094" s="41"/>
      <c r="R1094" s="41"/>
      <c r="S1094" s="41"/>
      <c r="T1094" s="82"/>
      <c r="U1094" s="82"/>
      <c r="V1094" s="89"/>
      <c r="W1094" s="92"/>
      <c r="X1094" s="82"/>
      <c r="Y1094" s="82"/>
      <c r="Z1094" s="82"/>
      <c r="AA1094" s="82"/>
      <c r="AB1094" s="61"/>
      <c r="AC1094" s="61"/>
      <c r="AD1094" s="61"/>
      <c r="AE1094" s="94"/>
    </row>
    <row r="1095" spans="1:31" ht="15.75" customHeight="1">
      <c r="A1095" s="16"/>
      <c r="B1095" s="41"/>
      <c r="C1095" s="41"/>
      <c r="D1095" s="41"/>
      <c r="E1095" s="41"/>
      <c r="F1095" s="16"/>
      <c r="G1095" s="16"/>
      <c r="H1095" s="16"/>
      <c r="I1095" s="16"/>
      <c r="J1095" s="16"/>
      <c r="K1095" s="16"/>
      <c r="L1095" s="16"/>
      <c r="M1095" s="41"/>
      <c r="N1095" s="41"/>
      <c r="O1095" s="41"/>
      <c r="P1095" s="41"/>
      <c r="Q1095" s="41"/>
      <c r="R1095" s="41"/>
      <c r="S1095" s="41"/>
      <c r="T1095" s="82"/>
      <c r="U1095" s="82"/>
      <c r="V1095" s="89"/>
      <c r="W1095" s="92"/>
      <c r="X1095" s="82"/>
      <c r="Y1095" s="82"/>
      <c r="Z1095" s="82"/>
      <c r="AA1095" s="82"/>
      <c r="AB1095" s="61"/>
      <c r="AC1095" s="61"/>
      <c r="AD1095" s="61"/>
      <c r="AE1095" s="94"/>
    </row>
    <row r="1096" spans="1:31" ht="15.75" customHeight="1">
      <c r="A1096" s="16"/>
      <c r="B1096" s="41"/>
      <c r="C1096" s="41"/>
      <c r="D1096" s="41"/>
      <c r="E1096" s="41"/>
      <c r="F1096" s="16"/>
      <c r="G1096" s="16"/>
      <c r="H1096" s="16"/>
      <c r="I1096" s="16"/>
      <c r="J1096" s="16"/>
      <c r="K1096" s="16"/>
      <c r="L1096" s="16"/>
      <c r="M1096" s="41"/>
      <c r="N1096" s="41"/>
      <c r="O1096" s="41"/>
      <c r="P1096" s="41"/>
      <c r="Q1096" s="41"/>
      <c r="R1096" s="41"/>
      <c r="S1096" s="41"/>
      <c r="T1096" s="82"/>
      <c r="U1096" s="82"/>
      <c r="V1096" s="89"/>
      <c r="W1096" s="92"/>
      <c r="X1096" s="82"/>
      <c r="Y1096" s="82"/>
      <c r="Z1096" s="82"/>
      <c r="AA1096" s="82"/>
      <c r="AB1096" s="61"/>
      <c r="AC1096" s="61"/>
      <c r="AD1096" s="61"/>
      <c r="AE1096" s="94"/>
    </row>
    <row r="1097" spans="1:31" ht="15.75" customHeight="1">
      <c r="A1097" s="16"/>
      <c r="B1097" s="41"/>
      <c r="C1097" s="41"/>
      <c r="D1097" s="41"/>
      <c r="E1097" s="41"/>
      <c r="F1097" s="16"/>
      <c r="G1097" s="16"/>
      <c r="H1097" s="16"/>
      <c r="I1097" s="16"/>
      <c r="J1097" s="16"/>
      <c r="K1097" s="16"/>
      <c r="L1097" s="16"/>
      <c r="M1097" s="41"/>
      <c r="N1097" s="41"/>
      <c r="O1097" s="41"/>
      <c r="P1097" s="41"/>
      <c r="Q1097" s="41"/>
      <c r="R1097" s="41"/>
      <c r="S1097" s="41"/>
      <c r="T1097" s="82"/>
      <c r="U1097" s="82"/>
      <c r="V1097" s="89"/>
      <c r="W1097" s="92"/>
      <c r="X1097" s="82"/>
      <c r="Y1097" s="82"/>
      <c r="Z1097" s="82"/>
      <c r="AA1097" s="82"/>
      <c r="AB1097" s="61"/>
      <c r="AC1097" s="61"/>
      <c r="AD1097" s="61"/>
      <c r="AE1097" s="94"/>
    </row>
    <row r="1098" spans="1:31" ht="15.75" customHeight="1">
      <c r="A1098" s="16"/>
      <c r="B1098" s="41"/>
      <c r="C1098" s="41"/>
      <c r="D1098" s="41"/>
      <c r="E1098" s="41"/>
      <c r="F1098" s="16"/>
      <c r="G1098" s="16"/>
      <c r="H1098" s="16"/>
      <c r="I1098" s="16"/>
      <c r="J1098" s="16"/>
      <c r="K1098" s="16"/>
      <c r="L1098" s="16"/>
      <c r="M1098" s="41"/>
      <c r="N1098" s="41"/>
      <c r="O1098" s="41"/>
      <c r="P1098" s="41"/>
      <c r="Q1098" s="41"/>
      <c r="R1098" s="41"/>
      <c r="S1098" s="41"/>
      <c r="T1098" s="82"/>
      <c r="U1098" s="82"/>
      <c r="V1098" s="89"/>
      <c r="W1098" s="92"/>
      <c r="X1098" s="82"/>
      <c r="Y1098" s="82"/>
      <c r="Z1098" s="82"/>
      <c r="AA1098" s="82"/>
      <c r="AB1098" s="61"/>
      <c r="AC1098" s="61"/>
      <c r="AD1098" s="61"/>
      <c r="AE1098" s="94"/>
    </row>
    <row r="1099" spans="1:31" ht="15.75" customHeight="1">
      <c r="A1099" s="16"/>
      <c r="B1099" s="41"/>
      <c r="C1099" s="41"/>
      <c r="D1099" s="41"/>
      <c r="E1099" s="41"/>
      <c r="F1099" s="16"/>
      <c r="G1099" s="16"/>
      <c r="H1099" s="16"/>
      <c r="I1099" s="16"/>
      <c r="J1099" s="16"/>
      <c r="K1099" s="16"/>
      <c r="L1099" s="16"/>
      <c r="M1099" s="41"/>
      <c r="N1099" s="41"/>
      <c r="O1099" s="41"/>
      <c r="P1099" s="41"/>
      <c r="Q1099" s="41"/>
      <c r="R1099" s="41"/>
      <c r="S1099" s="41"/>
      <c r="T1099" s="82"/>
      <c r="U1099" s="82"/>
      <c r="V1099" s="89"/>
      <c r="W1099" s="92"/>
      <c r="X1099" s="82"/>
      <c r="Y1099" s="82"/>
      <c r="Z1099" s="82"/>
      <c r="AA1099" s="82"/>
      <c r="AB1099" s="61"/>
      <c r="AC1099" s="61"/>
      <c r="AD1099" s="61"/>
      <c r="AE1099" s="94"/>
    </row>
    <row r="1100" spans="1:31" ht="15.75" customHeight="1">
      <c r="A1100" s="16"/>
      <c r="B1100" s="41"/>
      <c r="C1100" s="41"/>
      <c r="D1100" s="41"/>
      <c r="E1100" s="41"/>
      <c r="F1100" s="16"/>
      <c r="G1100" s="16"/>
      <c r="H1100" s="16"/>
      <c r="I1100" s="16"/>
      <c r="J1100" s="16"/>
      <c r="K1100" s="16"/>
      <c r="L1100" s="16"/>
      <c r="M1100" s="41"/>
      <c r="N1100" s="41"/>
      <c r="O1100" s="41"/>
      <c r="P1100" s="41"/>
      <c r="Q1100" s="41"/>
      <c r="R1100" s="41"/>
      <c r="S1100" s="41"/>
      <c r="T1100" s="82"/>
      <c r="U1100" s="82"/>
      <c r="V1100" s="89"/>
      <c r="W1100" s="92"/>
      <c r="X1100" s="82"/>
      <c r="Y1100" s="82"/>
      <c r="Z1100" s="82"/>
      <c r="AA1100" s="82"/>
      <c r="AB1100" s="61"/>
      <c r="AC1100" s="61"/>
      <c r="AD1100" s="61"/>
      <c r="AE1100" s="94"/>
    </row>
    <row r="1101" spans="1:31" ht="15.75" customHeight="1">
      <c r="A1101" s="16"/>
      <c r="B1101" s="41"/>
      <c r="C1101" s="41"/>
      <c r="D1101" s="41"/>
      <c r="E1101" s="41"/>
      <c r="F1101" s="16"/>
      <c r="G1101" s="16"/>
      <c r="H1101" s="16"/>
      <c r="I1101" s="16"/>
      <c r="J1101" s="16"/>
      <c r="K1101" s="16"/>
      <c r="L1101" s="16"/>
      <c r="M1101" s="41"/>
      <c r="N1101" s="41"/>
      <c r="O1101" s="41"/>
      <c r="P1101" s="41"/>
      <c r="Q1101" s="41"/>
      <c r="R1101" s="41"/>
      <c r="S1101" s="41"/>
      <c r="T1101" s="82"/>
      <c r="U1101" s="82"/>
      <c r="V1101" s="89"/>
      <c r="W1101" s="92"/>
      <c r="X1101" s="82"/>
      <c r="Y1101" s="82"/>
      <c r="Z1101" s="82"/>
      <c r="AA1101" s="82"/>
      <c r="AB1101" s="61"/>
      <c r="AC1101" s="61"/>
      <c r="AD1101" s="61"/>
      <c r="AE1101" s="94"/>
    </row>
    <row r="1102" spans="1:31" ht="15.75" customHeight="1">
      <c r="A1102" s="16"/>
      <c r="B1102" s="41"/>
      <c r="C1102" s="41"/>
      <c r="D1102" s="41"/>
      <c r="E1102" s="41"/>
      <c r="F1102" s="16"/>
      <c r="G1102" s="16"/>
      <c r="H1102" s="16"/>
      <c r="I1102" s="16"/>
      <c r="J1102" s="16"/>
      <c r="K1102" s="16"/>
      <c r="L1102" s="16"/>
      <c r="M1102" s="41"/>
      <c r="N1102" s="41"/>
      <c r="O1102" s="41"/>
      <c r="P1102" s="41"/>
      <c r="Q1102" s="41"/>
      <c r="R1102" s="41"/>
      <c r="S1102" s="41"/>
      <c r="T1102" s="82"/>
      <c r="U1102" s="82"/>
      <c r="V1102" s="89"/>
      <c r="W1102" s="92"/>
      <c r="X1102" s="82"/>
      <c r="Y1102" s="82"/>
      <c r="Z1102" s="82"/>
      <c r="AA1102" s="82"/>
      <c r="AB1102" s="67"/>
      <c r="AC1102" s="67"/>
      <c r="AD1102" s="67"/>
      <c r="AE1102" s="94"/>
    </row>
    <row r="1103" spans="1:31" ht="15.75" customHeight="1">
      <c r="A1103" s="16"/>
      <c r="B1103" s="41"/>
      <c r="C1103" s="41"/>
      <c r="D1103" s="41"/>
      <c r="E1103" s="41"/>
      <c r="F1103" s="16"/>
      <c r="G1103" s="16"/>
      <c r="H1103" s="16"/>
      <c r="I1103" s="16"/>
      <c r="J1103" s="16"/>
      <c r="K1103" s="16"/>
      <c r="L1103" s="16"/>
      <c r="M1103" s="41"/>
      <c r="N1103" s="41"/>
      <c r="O1103" s="41"/>
      <c r="P1103" s="41"/>
      <c r="Q1103" s="41"/>
      <c r="R1103" s="41"/>
      <c r="S1103" s="41"/>
      <c r="T1103" s="82"/>
      <c r="U1103" s="82"/>
      <c r="V1103" s="89"/>
      <c r="W1103" s="92"/>
      <c r="X1103" s="82"/>
      <c r="Y1103" s="82"/>
      <c r="Z1103" s="82"/>
      <c r="AA1103" s="82"/>
      <c r="AB1103" s="93" t="str">
        <f>Acciones_aportes!C2625</f>
        <v xml:space="preserve">Creación de conocimiento y vínculo externo </v>
      </c>
      <c r="AC1103" s="88" t="str">
        <f>Acciones_aportes!B2626</f>
        <v>Académico</v>
      </c>
      <c r="AD1103" s="25" t="str">
        <f ca="1">IFERROR(__xludf.DUMMYFUNCTION("FILTER(X$2:X$509,W$2:W$509=AB1103,V$2:V$509=AC1103)"),"3.3.2. Impulsar grupos de trabajo académico que generen iniciativas con potencial innovador para la transferencia de bienes y servicios a los diferentes sectores de la sociedad")</f>
        <v>3.3.2. Impulsar grupos de trabajo académico que generen iniciativas con potencial innovador para la transferencia de bienes y servicios a los diferentes sectores de la sociedad</v>
      </c>
      <c r="AE1103" s="94"/>
    </row>
    <row r="1104" spans="1:31" ht="15.75" customHeight="1">
      <c r="A1104" s="16"/>
      <c r="B1104" s="41"/>
      <c r="C1104" s="41"/>
      <c r="D1104" s="41"/>
      <c r="E1104" s="41"/>
      <c r="F1104" s="16"/>
      <c r="G1104" s="16"/>
      <c r="H1104" s="16"/>
      <c r="I1104" s="16"/>
      <c r="J1104" s="16"/>
      <c r="K1104" s="16"/>
      <c r="L1104" s="16"/>
      <c r="M1104" s="41"/>
      <c r="N1104" s="41"/>
      <c r="O1104" s="41"/>
      <c r="P1104" s="41"/>
      <c r="Q1104" s="41"/>
      <c r="R1104" s="41"/>
      <c r="S1104" s="41"/>
      <c r="T1104" s="82"/>
      <c r="U1104" s="82"/>
      <c r="V1104" s="89"/>
      <c r="W1104" s="92"/>
      <c r="X1104" s="82"/>
      <c r="Y1104" s="82"/>
      <c r="Z1104" s="82"/>
      <c r="AA1104" s="82"/>
      <c r="AB1104" s="61"/>
      <c r="AC1104" s="61"/>
      <c r="AD1104" s="61" t="str">
        <f ca="1">IFERROR(__xludf.DUMMYFUNCTION("""COMPUTED_VALUE"""),"3.3.3. Generar iniciativas de transferencia y vinculación con la participación de instituciones públicas, sector productivo, independiente, organizaciones privadas y otros sectores de la sociedad")</f>
        <v>3.3.3. Generar iniciativas de transferencia y vinculación con la participación de instituciones públicas, sector productivo, independiente, organizaciones privadas y otros sectores de la sociedad</v>
      </c>
      <c r="AE1104" s="94"/>
    </row>
    <row r="1105" spans="1:31" ht="15.75" customHeight="1">
      <c r="A1105" s="16"/>
      <c r="B1105" s="41"/>
      <c r="C1105" s="41"/>
      <c r="D1105" s="41"/>
      <c r="E1105" s="41"/>
      <c r="F1105" s="16"/>
      <c r="G1105" s="16"/>
      <c r="H1105" s="16"/>
      <c r="I1105" s="16"/>
      <c r="J1105" s="16"/>
      <c r="K1105" s="16"/>
      <c r="L1105" s="16"/>
      <c r="M1105" s="41"/>
      <c r="N1105" s="41"/>
      <c r="O1105" s="41"/>
      <c r="P1105" s="41"/>
      <c r="Q1105" s="41"/>
      <c r="R1105" s="41"/>
      <c r="S1105" s="41"/>
      <c r="T1105" s="82"/>
      <c r="U1105" s="82"/>
      <c r="V1105" s="89"/>
      <c r="W1105" s="92"/>
      <c r="X1105" s="82"/>
      <c r="Y1105" s="82"/>
      <c r="Z1105" s="82"/>
      <c r="AA1105" s="82"/>
      <c r="AB1105" s="26" t="str">
        <f ca="1">IFERROR(__xludf.DUMMYFUNCTION("UNIQUE(FILTER(V$2:V$509,W$2:W$509=AB1103))"),"Administrativo ")</f>
        <v xml:space="preserve">Administrativo </v>
      </c>
      <c r="AC1105" s="61"/>
      <c r="AD1105" s="61" t="str">
        <f ca="1">IFERROR(__xludf.DUMMYFUNCTION("""COMPUTED_VALUE"""),"3.3.4. Gestionar conocimientos científicos, creación simbólica, cultural y artística, así como productos y servicios con potencial innovador mediante esquemas de propiedad intelectual para su transferencia y vínculo social")</f>
        <v>3.3.4. Gestionar conocimientos científicos, creación simbólica, cultural y artística, así como productos y servicios con potencial innovador mediante esquemas de propiedad intelectual para su transferencia y vínculo social</v>
      </c>
      <c r="AE1105" s="94"/>
    </row>
    <row r="1106" spans="1:31" ht="15.75" customHeight="1">
      <c r="A1106" s="16"/>
      <c r="B1106" s="41"/>
      <c r="C1106" s="41"/>
      <c r="D1106" s="41"/>
      <c r="E1106" s="41"/>
      <c r="F1106" s="16"/>
      <c r="G1106" s="16"/>
      <c r="H1106" s="16"/>
      <c r="I1106" s="16"/>
      <c r="J1106" s="16"/>
      <c r="K1106" s="16"/>
      <c r="L1106" s="16"/>
      <c r="M1106" s="41"/>
      <c r="N1106" s="41"/>
      <c r="O1106" s="41"/>
      <c r="P1106" s="41"/>
      <c r="Q1106" s="41"/>
      <c r="R1106" s="41"/>
      <c r="S1106" s="41"/>
      <c r="T1106" s="82"/>
      <c r="U1106" s="82"/>
      <c r="V1106" s="89"/>
      <c r="W1106" s="92"/>
      <c r="X1106" s="82"/>
      <c r="Y1106" s="82"/>
      <c r="Z1106" s="82"/>
      <c r="AA1106" s="82"/>
      <c r="AB1106" s="62" t="str">
        <f ca="1">IFERROR(__xludf.DUMMYFUNCTION("""COMPUTED_VALUE"""),"Académico")</f>
        <v>Académico</v>
      </c>
      <c r="AC1106" s="61"/>
      <c r="AD1106" s="61" t="str">
        <f ca="1">IFERROR(__xludf.DUMMYFUNCTION("""COMPUTED_VALUE"""),"3.3.5. Generar competencias en el personal académico que permitan la creación de productos y servicios científicos, culturales y artísticos que sean protegidos con esquemas de propiedad intelectual para su transferencia y vinculo social")</f>
        <v>3.3.5. Generar competencias en el personal académico que permitan la creación de productos y servicios científicos, culturales y artísticos que sean protegidos con esquemas de propiedad intelectual para su transferencia y vinculo social</v>
      </c>
      <c r="AE1106" s="94"/>
    </row>
    <row r="1107" spans="1:31" ht="15.75" customHeight="1">
      <c r="A1107" s="16"/>
      <c r="B1107" s="41"/>
      <c r="C1107" s="41"/>
      <c r="D1107" s="41"/>
      <c r="E1107" s="41"/>
      <c r="F1107" s="16"/>
      <c r="G1107" s="16"/>
      <c r="H1107" s="16"/>
      <c r="I1107" s="16"/>
      <c r="J1107" s="16"/>
      <c r="K1107" s="16"/>
      <c r="L1107" s="16"/>
      <c r="M1107" s="41"/>
      <c r="N1107" s="41"/>
      <c r="O1107" s="41"/>
      <c r="P1107" s="41"/>
      <c r="Q1107" s="41"/>
      <c r="R1107" s="41"/>
      <c r="S1107" s="41"/>
      <c r="T1107" s="82"/>
      <c r="U1107" s="82"/>
      <c r="V1107" s="89"/>
      <c r="W1107" s="92"/>
      <c r="X1107" s="82"/>
      <c r="Y1107" s="82"/>
      <c r="Z1107" s="82"/>
      <c r="AA1107" s="82"/>
      <c r="AB1107" s="61" t="str">
        <f ca="1">IFERROR(__xludf.DUMMYFUNCTION("""COMPUTED_VALUE"""),"Vida Universitaria")</f>
        <v>Vida Universitaria</v>
      </c>
      <c r="AC1107" s="61"/>
      <c r="AD1107" s="61"/>
      <c r="AE1107" s="94"/>
    </row>
    <row r="1108" spans="1:31" ht="15.75" customHeight="1">
      <c r="A1108" s="16"/>
      <c r="B1108" s="41"/>
      <c r="C1108" s="41"/>
      <c r="D1108" s="41"/>
      <c r="E1108" s="41"/>
      <c r="F1108" s="16"/>
      <c r="G1108" s="16"/>
      <c r="H1108" s="16"/>
      <c r="I1108" s="16"/>
      <c r="J1108" s="16"/>
      <c r="K1108" s="16"/>
      <c r="L1108" s="16"/>
      <c r="M1108" s="41"/>
      <c r="N1108" s="41"/>
      <c r="O1108" s="41"/>
      <c r="P1108" s="41"/>
      <c r="Q1108" s="41"/>
      <c r="R1108" s="41"/>
      <c r="S1108" s="41"/>
      <c r="T1108" s="82"/>
      <c r="U1108" s="82"/>
      <c r="V1108" s="89"/>
      <c r="W1108" s="92"/>
      <c r="X1108" s="82"/>
      <c r="Y1108" s="82"/>
      <c r="Z1108" s="82"/>
      <c r="AA1108" s="82"/>
      <c r="AB1108" s="61"/>
      <c r="AC1108" s="61"/>
      <c r="AD1108" s="61"/>
      <c r="AE1108" s="94"/>
    </row>
    <row r="1109" spans="1:31" ht="15.75" customHeight="1">
      <c r="A1109" s="16"/>
      <c r="B1109" s="41"/>
      <c r="C1109" s="41"/>
      <c r="D1109" s="41"/>
      <c r="E1109" s="41"/>
      <c r="F1109" s="16"/>
      <c r="G1109" s="16"/>
      <c r="H1109" s="16"/>
      <c r="I1109" s="16"/>
      <c r="J1109" s="16"/>
      <c r="K1109" s="16"/>
      <c r="L1109" s="16"/>
      <c r="M1109" s="41"/>
      <c r="N1109" s="41"/>
      <c r="O1109" s="41"/>
      <c r="P1109" s="41"/>
      <c r="Q1109" s="41"/>
      <c r="R1109" s="41"/>
      <c r="S1109" s="41"/>
      <c r="T1109" s="82"/>
      <c r="U1109" s="82"/>
      <c r="V1109" s="89"/>
      <c r="W1109" s="92"/>
      <c r="X1109" s="82"/>
      <c r="Y1109" s="82"/>
      <c r="Z1109" s="82"/>
      <c r="AA1109" s="82"/>
      <c r="AB1109" s="61"/>
      <c r="AC1109" s="61"/>
      <c r="AD1109" s="61"/>
      <c r="AE1109" s="94"/>
    </row>
    <row r="1110" spans="1:31" ht="15.75" customHeight="1">
      <c r="A1110" s="16"/>
      <c r="B1110" s="41"/>
      <c r="C1110" s="41"/>
      <c r="D1110" s="41"/>
      <c r="E1110" s="41"/>
      <c r="F1110" s="16"/>
      <c r="G1110" s="16"/>
      <c r="H1110" s="16"/>
      <c r="I1110" s="16"/>
      <c r="J1110" s="16"/>
      <c r="K1110" s="16"/>
      <c r="L1110" s="16"/>
      <c r="M1110" s="41"/>
      <c r="N1110" s="41"/>
      <c r="O1110" s="41"/>
      <c r="P1110" s="41"/>
      <c r="Q1110" s="41"/>
      <c r="R1110" s="41"/>
      <c r="S1110" s="41"/>
      <c r="T1110" s="82"/>
      <c r="U1110" s="82"/>
      <c r="V1110" s="89"/>
      <c r="W1110" s="92"/>
      <c r="X1110" s="82"/>
      <c r="Y1110" s="82"/>
      <c r="Z1110" s="82"/>
      <c r="AA1110" s="82"/>
      <c r="AB1110" s="61"/>
      <c r="AC1110" s="61"/>
      <c r="AD1110" s="61"/>
      <c r="AE1110" s="94"/>
    </row>
    <row r="1111" spans="1:31" ht="15.75" customHeight="1">
      <c r="A1111" s="16"/>
      <c r="B1111" s="41"/>
      <c r="C1111" s="41"/>
      <c r="D1111" s="41"/>
      <c r="E1111" s="41"/>
      <c r="F1111" s="16"/>
      <c r="G1111" s="16"/>
      <c r="H1111" s="16"/>
      <c r="I1111" s="16"/>
      <c r="J1111" s="16"/>
      <c r="K1111" s="16"/>
      <c r="L1111" s="16"/>
      <c r="M1111" s="41"/>
      <c r="N1111" s="41"/>
      <c r="O1111" s="41"/>
      <c r="P1111" s="41"/>
      <c r="Q1111" s="41"/>
      <c r="R1111" s="41"/>
      <c r="S1111" s="41"/>
      <c r="T1111" s="82"/>
      <c r="U1111" s="82"/>
      <c r="V1111" s="89"/>
      <c r="W1111" s="92"/>
      <c r="X1111" s="82"/>
      <c r="Y1111" s="82"/>
      <c r="Z1111" s="82"/>
      <c r="AA1111" s="82"/>
      <c r="AB1111" s="61"/>
      <c r="AC1111" s="61"/>
      <c r="AD1111" s="61"/>
      <c r="AE1111" s="94"/>
    </row>
    <row r="1112" spans="1:31" ht="15.75" customHeight="1">
      <c r="A1112" s="16"/>
      <c r="B1112" s="41"/>
      <c r="C1112" s="41"/>
      <c r="D1112" s="41"/>
      <c r="E1112" s="41"/>
      <c r="F1112" s="16"/>
      <c r="G1112" s="16"/>
      <c r="H1112" s="16"/>
      <c r="I1112" s="16"/>
      <c r="J1112" s="16"/>
      <c r="K1112" s="16"/>
      <c r="L1112" s="16"/>
      <c r="M1112" s="41"/>
      <c r="N1112" s="41"/>
      <c r="O1112" s="41"/>
      <c r="P1112" s="41"/>
      <c r="Q1112" s="41"/>
      <c r="R1112" s="41"/>
      <c r="S1112" s="41"/>
      <c r="T1112" s="82"/>
      <c r="U1112" s="82"/>
      <c r="V1112" s="89"/>
      <c r="W1112" s="92"/>
      <c r="X1112" s="82"/>
      <c r="Y1112" s="82"/>
      <c r="Z1112" s="82"/>
      <c r="AA1112" s="82"/>
      <c r="AB1112" s="61"/>
      <c r="AC1112" s="61"/>
      <c r="AD1112" s="61"/>
      <c r="AE1112" s="94"/>
    </row>
    <row r="1113" spans="1:31" ht="15.75" customHeight="1">
      <c r="A1113" s="16"/>
      <c r="B1113" s="41"/>
      <c r="C1113" s="41"/>
      <c r="D1113" s="41"/>
      <c r="E1113" s="41"/>
      <c r="F1113" s="16"/>
      <c r="G1113" s="16"/>
      <c r="H1113" s="16"/>
      <c r="I1113" s="16"/>
      <c r="J1113" s="16"/>
      <c r="K1113" s="16"/>
      <c r="L1113" s="16"/>
      <c r="M1113" s="41"/>
      <c r="N1113" s="41"/>
      <c r="O1113" s="41"/>
      <c r="P1113" s="41"/>
      <c r="Q1113" s="41"/>
      <c r="R1113" s="41"/>
      <c r="S1113" s="41"/>
      <c r="T1113" s="82"/>
      <c r="U1113" s="82"/>
      <c r="V1113" s="89"/>
      <c r="W1113" s="92"/>
      <c r="X1113" s="82"/>
      <c r="Y1113" s="82"/>
      <c r="Z1113" s="82"/>
      <c r="AA1113" s="82"/>
      <c r="AB1113" s="61"/>
      <c r="AC1113" s="61"/>
      <c r="AD1113" s="61"/>
      <c r="AE1113" s="94"/>
    </row>
    <row r="1114" spans="1:31" ht="15.75" customHeight="1">
      <c r="A1114" s="16"/>
      <c r="B1114" s="41"/>
      <c r="C1114" s="41"/>
      <c r="D1114" s="41"/>
      <c r="E1114" s="41"/>
      <c r="F1114" s="16"/>
      <c r="G1114" s="16"/>
      <c r="H1114" s="16"/>
      <c r="I1114" s="16"/>
      <c r="J1114" s="16"/>
      <c r="K1114" s="16"/>
      <c r="L1114" s="16"/>
      <c r="M1114" s="41"/>
      <c r="N1114" s="41"/>
      <c r="O1114" s="41"/>
      <c r="P1114" s="41"/>
      <c r="Q1114" s="41"/>
      <c r="R1114" s="41"/>
      <c r="S1114" s="41"/>
      <c r="T1114" s="82"/>
      <c r="U1114" s="82"/>
      <c r="V1114" s="89"/>
      <c r="W1114" s="92"/>
      <c r="X1114" s="82"/>
      <c r="Y1114" s="82"/>
      <c r="Z1114" s="82"/>
      <c r="AA1114" s="82"/>
      <c r="AB1114" s="61"/>
      <c r="AC1114" s="61"/>
      <c r="AD1114" s="61"/>
      <c r="AE1114" s="94"/>
    </row>
    <row r="1115" spans="1:31" ht="15.75" customHeight="1">
      <c r="A1115" s="16"/>
      <c r="B1115" s="41"/>
      <c r="C1115" s="41"/>
      <c r="D1115" s="41"/>
      <c r="E1115" s="41"/>
      <c r="F1115" s="16"/>
      <c r="G1115" s="16"/>
      <c r="H1115" s="16"/>
      <c r="I1115" s="16"/>
      <c r="J1115" s="16"/>
      <c r="K1115" s="16"/>
      <c r="L1115" s="16"/>
      <c r="M1115" s="41"/>
      <c r="N1115" s="41"/>
      <c r="O1115" s="41"/>
      <c r="P1115" s="41"/>
      <c r="Q1115" s="41"/>
      <c r="R1115" s="41"/>
      <c r="S1115" s="41"/>
      <c r="T1115" s="82"/>
      <c r="U1115" s="82"/>
      <c r="V1115" s="89"/>
      <c r="W1115" s="92"/>
      <c r="X1115" s="82"/>
      <c r="Y1115" s="82"/>
      <c r="Z1115" s="82"/>
      <c r="AA1115" s="82"/>
      <c r="AB1115" s="61"/>
      <c r="AC1115" s="61"/>
      <c r="AD1115" s="61"/>
      <c r="AE1115" s="94"/>
    </row>
    <row r="1116" spans="1:31" ht="15.75" customHeight="1">
      <c r="A1116" s="16"/>
      <c r="B1116" s="41"/>
      <c r="C1116" s="41"/>
      <c r="D1116" s="41"/>
      <c r="E1116" s="41"/>
      <c r="F1116" s="16"/>
      <c r="G1116" s="16"/>
      <c r="H1116" s="16"/>
      <c r="I1116" s="16"/>
      <c r="J1116" s="16"/>
      <c r="K1116" s="16"/>
      <c r="L1116" s="16"/>
      <c r="M1116" s="41"/>
      <c r="N1116" s="41"/>
      <c r="O1116" s="41"/>
      <c r="P1116" s="41"/>
      <c r="Q1116" s="41"/>
      <c r="R1116" s="41"/>
      <c r="S1116" s="41"/>
      <c r="T1116" s="82"/>
      <c r="U1116" s="82"/>
      <c r="V1116" s="89"/>
      <c r="W1116" s="92"/>
      <c r="X1116" s="82"/>
      <c r="Y1116" s="82"/>
      <c r="Z1116" s="82"/>
      <c r="AA1116" s="82"/>
      <c r="AB1116" s="61"/>
      <c r="AC1116" s="61"/>
      <c r="AD1116" s="61"/>
      <c r="AE1116" s="94"/>
    </row>
    <row r="1117" spans="1:31" ht="15.75" customHeight="1">
      <c r="A1117" s="16"/>
      <c r="B1117" s="41"/>
      <c r="C1117" s="41"/>
      <c r="D1117" s="41"/>
      <c r="E1117" s="41"/>
      <c r="F1117" s="16"/>
      <c r="G1117" s="16"/>
      <c r="H1117" s="16"/>
      <c r="I1117" s="16"/>
      <c r="J1117" s="16"/>
      <c r="K1117" s="16"/>
      <c r="L1117" s="16"/>
      <c r="M1117" s="41"/>
      <c r="N1117" s="41"/>
      <c r="O1117" s="41"/>
      <c r="P1117" s="41"/>
      <c r="Q1117" s="41"/>
      <c r="R1117" s="41"/>
      <c r="S1117" s="41"/>
      <c r="T1117" s="82"/>
      <c r="U1117" s="82"/>
      <c r="V1117" s="89"/>
      <c r="W1117" s="92"/>
      <c r="X1117" s="82"/>
      <c r="Y1117" s="82"/>
      <c r="Z1117" s="82"/>
      <c r="AA1117" s="82"/>
      <c r="AB1117" s="61"/>
      <c r="AC1117" s="61"/>
      <c r="AD1117" s="61"/>
      <c r="AE1117" s="94"/>
    </row>
    <row r="1118" spans="1:31" ht="15.75" customHeight="1">
      <c r="A1118" s="16"/>
      <c r="B1118" s="41"/>
      <c r="C1118" s="41"/>
      <c r="D1118" s="41"/>
      <c r="E1118" s="41"/>
      <c r="F1118" s="16"/>
      <c r="G1118" s="16"/>
      <c r="H1118" s="16"/>
      <c r="I1118" s="16"/>
      <c r="J1118" s="16"/>
      <c r="K1118" s="16"/>
      <c r="L1118" s="16"/>
      <c r="M1118" s="41"/>
      <c r="N1118" s="41"/>
      <c r="O1118" s="41"/>
      <c r="P1118" s="41"/>
      <c r="Q1118" s="41"/>
      <c r="R1118" s="41"/>
      <c r="S1118" s="41"/>
      <c r="T1118" s="82"/>
      <c r="U1118" s="82"/>
      <c r="V1118" s="89"/>
      <c r="W1118" s="92"/>
      <c r="X1118" s="82"/>
      <c r="Y1118" s="82"/>
      <c r="Z1118" s="82"/>
      <c r="AA1118" s="82"/>
      <c r="AB1118" s="61"/>
      <c r="AC1118" s="61"/>
      <c r="AD1118" s="61"/>
      <c r="AE1118" s="94"/>
    </row>
    <row r="1119" spans="1:31" ht="15.75" customHeight="1">
      <c r="A1119" s="16"/>
      <c r="B1119" s="41"/>
      <c r="C1119" s="41"/>
      <c r="D1119" s="41"/>
      <c r="E1119" s="41"/>
      <c r="F1119" s="16"/>
      <c r="G1119" s="16"/>
      <c r="H1119" s="16"/>
      <c r="I1119" s="16"/>
      <c r="J1119" s="16"/>
      <c r="K1119" s="16"/>
      <c r="L1119" s="16"/>
      <c r="M1119" s="41"/>
      <c r="N1119" s="41"/>
      <c r="O1119" s="41"/>
      <c r="P1119" s="41"/>
      <c r="Q1119" s="41"/>
      <c r="R1119" s="41"/>
      <c r="S1119" s="41"/>
      <c r="T1119" s="82"/>
      <c r="U1119" s="82"/>
      <c r="V1119" s="89"/>
      <c r="W1119" s="92"/>
      <c r="X1119" s="82"/>
      <c r="Y1119" s="82"/>
      <c r="Z1119" s="82"/>
      <c r="AA1119" s="82"/>
      <c r="AB1119" s="61"/>
      <c r="AC1119" s="61"/>
      <c r="AD1119" s="61"/>
      <c r="AE1119" s="94"/>
    </row>
    <row r="1120" spans="1:31" ht="15.75" customHeight="1">
      <c r="A1120" s="16"/>
      <c r="B1120" s="41"/>
      <c r="C1120" s="41"/>
      <c r="D1120" s="41"/>
      <c r="E1120" s="41"/>
      <c r="F1120" s="16"/>
      <c r="G1120" s="16"/>
      <c r="H1120" s="16"/>
      <c r="I1120" s="16"/>
      <c r="J1120" s="16"/>
      <c r="K1120" s="16"/>
      <c r="L1120" s="16"/>
      <c r="M1120" s="41"/>
      <c r="N1120" s="41"/>
      <c r="O1120" s="41"/>
      <c r="P1120" s="41"/>
      <c r="Q1120" s="41"/>
      <c r="R1120" s="41"/>
      <c r="S1120" s="41"/>
      <c r="T1120" s="82"/>
      <c r="U1120" s="82"/>
      <c r="V1120" s="89"/>
      <c r="W1120" s="92"/>
      <c r="X1120" s="82"/>
      <c r="Y1120" s="82"/>
      <c r="Z1120" s="82"/>
      <c r="AA1120" s="82"/>
      <c r="AB1120" s="67"/>
      <c r="AC1120" s="67"/>
      <c r="AD1120" s="67"/>
      <c r="AE1120" s="94"/>
    </row>
    <row r="1121" spans="1:31" ht="15.75" customHeight="1">
      <c r="A1121" s="16"/>
      <c r="B1121" s="41"/>
      <c r="C1121" s="41"/>
      <c r="D1121" s="41"/>
      <c r="E1121" s="41"/>
      <c r="F1121" s="16"/>
      <c r="G1121" s="16"/>
      <c r="H1121" s="16"/>
      <c r="I1121" s="16"/>
      <c r="J1121" s="16"/>
      <c r="K1121" s="16"/>
      <c r="L1121" s="16"/>
      <c r="M1121" s="41"/>
      <c r="N1121" s="41"/>
      <c r="O1121" s="41"/>
      <c r="P1121" s="41"/>
      <c r="Q1121" s="41"/>
      <c r="R1121" s="41"/>
      <c r="S1121" s="41"/>
      <c r="T1121" s="82"/>
      <c r="U1121" s="82"/>
      <c r="V1121" s="89"/>
      <c r="W1121" s="92"/>
      <c r="X1121" s="82"/>
      <c r="Y1121" s="82"/>
      <c r="Z1121" s="82"/>
      <c r="AA1121" s="82"/>
      <c r="AB1121" s="93" t="str">
        <f>Acciones_aportes!C2668</f>
        <v xml:space="preserve">Creación de conocimiento y vínculo externo </v>
      </c>
      <c r="AC1121" s="88" t="str">
        <f>Acciones_aportes!B2669</f>
        <v>Académico</v>
      </c>
      <c r="AD1121" s="25" t="str">
        <f ca="1">IFERROR(__xludf.DUMMYFUNCTION("FILTER(X$2:X$509,W$2:W$509=AB1121,V$2:V$509=AC1121)"),"3.3.2. Impulsar grupos de trabajo académico que generen iniciativas con potencial innovador para la transferencia de bienes y servicios a los diferentes sectores de la sociedad")</f>
        <v>3.3.2. Impulsar grupos de trabajo académico que generen iniciativas con potencial innovador para la transferencia de bienes y servicios a los diferentes sectores de la sociedad</v>
      </c>
      <c r="AE1121" s="94"/>
    </row>
    <row r="1122" spans="1:31" ht="15.75" customHeight="1">
      <c r="A1122" s="16"/>
      <c r="B1122" s="41"/>
      <c r="C1122" s="41"/>
      <c r="D1122" s="41"/>
      <c r="E1122" s="41"/>
      <c r="F1122" s="16"/>
      <c r="G1122" s="16"/>
      <c r="H1122" s="16"/>
      <c r="I1122" s="16"/>
      <c r="J1122" s="16"/>
      <c r="K1122" s="16"/>
      <c r="L1122" s="16"/>
      <c r="M1122" s="41"/>
      <c r="N1122" s="41"/>
      <c r="O1122" s="41"/>
      <c r="P1122" s="41"/>
      <c r="Q1122" s="41"/>
      <c r="R1122" s="41"/>
      <c r="S1122" s="41"/>
      <c r="T1122" s="82"/>
      <c r="U1122" s="82"/>
      <c r="V1122" s="89"/>
      <c r="W1122" s="92"/>
      <c r="X1122" s="82"/>
      <c r="Y1122" s="82"/>
      <c r="Z1122" s="82"/>
      <c r="AA1122" s="82"/>
      <c r="AB1122" s="61"/>
      <c r="AC1122" s="61"/>
      <c r="AD1122" s="61" t="str">
        <f ca="1">IFERROR(__xludf.DUMMYFUNCTION("""COMPUTED_VALUE"""),"3.3.3. Generar iniciativas de transferencia y vinculación con la participación de instituciones públicas, sector productivo, independiente, organizaciones privadas y otros sectores de la sociedad")</f>
        <v>3.3.3. Generar iniciativas de transferencia y vinculación con la participación de instituciones públicas, sector productivo, independiente, organizaciones privadas y otros sectores de la sociedad</v>
      </c>
      <c r="AE1122" s="94"/>
    </row>
    <row r="1123" spans="1:31" ht="15.75" customHeight="1">
      <c r="A1123" s="16"/>
      <c r="B1123" s="41"/>
      <c r="C1123" s="41"/>
      <c r="D1123" s="41"/>
      <c r="E1123" s="41"/>
      <c r="F1123" s="16"/>
      <c r="G1123" s="16"/>
      <c r="H1123" s="16"/>
      <c r="I1123" s="16"/>
      <c r="J1123" s="16"/>
      <c r="K1123" s="16"/>
      <c r="L1123" s="16"/>
      <c r="M1123" s="41"/>
      <c r="N1123" s="41"/>
      <c r="O1123" s="41"/>
      <c r="P1123" s="41"/>
      <c r="Q1123" s="41"/>
      <c r="R1123" s="41"/>
      <c r="S1123" s="41"/>
      <c r="T1123" s="82"/>
      <c r="U1123" s="82"/>
      <c r="V1123" s="89"/>
      <c r="W1123" s="92"/>
      <c r="X1123" s="82"/>
      <c r="Y1123" s="82"/>
      <c r="Z1123" s="82"/>
      <c r="AA1123" s="82"/>
      <c r="AB1123" s="26" t="str">
        <f ca="1">IFERROR(__xludf.DUMMYFUNCTION("UNIQUE(FILTER(V$2:V$509,W$2:W$509=AB1121))"),"Administrativo ")</f>
        <v xml:space="preserve">Administrativo </v>
      </c>
      <c r="AC1123" s="61"/>
      <c r="AD1123" s="61" t="str">
        <f ca="1">IFERROR(__xludf.DUMMYFUNCTION("""COMPUTED_VALUE"""),"3.3.4. Gestionar conocimientos científicos, creación simbólica, cultural y artística, así como productos y servicios con potencial innovador mediante esquemas de propiedad intelectual para su transferencia y vínculo social")</f>
        <v>3.3.4. Gestionar conocimientos científicos, creación simbólica, cultural y artística, así como productos y servicios con potencial innovador mediante esquemas de propiedad intelectual para su transferencia y vínculo social</v>
      </c>
      <c r="AE1123" s="94"/>
    </row>
    <row r="1124" spans="1:31" ht="15.75" customHeight="1">
      <c r="A1124" s="16"/>
      <c r="B1124" s="41"/>
      <c r="C1124" s="41"/>
      <c r="D1124" s="41"/>
      <c r="E1124" s="41"/>
      <c r="F1124" s="16"/>
      <c r="G1124" s="16"/>
      <c r="H1124" s="16"/>
      <c r="I1124" s="16"/>
      <c r="J1124" s="16"/>
      <c r="K1124" s="16"/>
      <c r="L1124" s="16"/>
      <c r="M1124" s="41"/>
      <c r="N1124" s="41"/>
      <c r="O1124" s="41"/>
      <c r="P1124" s="41"/>
      <c r="Q1124" s="41"/>
      <c r="R1124" s="41"/>
      <c r="S1124" s="41"/>
      <c r="T1124" s="82"/>
      <c r="U1124" s="82"/>
      <c r="V1124" s="89"/>
      <c r="W1124" s="92"/>
      <c r="X1124" s="82"/>
      <c r="Y1124" s="82"/>
      <c r="Z1124" s="82"/>
      <c r="AA1124" s="82"/>
      <c r="AB1124" s="62" t="str">
        <f ca="1">IFERROR(__xludf.DUMMYFUNCTION("""COMPUTED_VALUE"""),"Académico")</f>
        <v>Académico</v>
      </c>
      <c r="AC1124" s="61"/>
      <c r="AD1124" s="61" t="str">
        <f ca="1">IFERROR(__xludf.DUMMYFUNCTION("""COMPUTED_VALUE"""),"3.3.5. Generar competencias en el personal académico que permitan la creación de productos y servicios científicos, culturales y artísticos que sean protegidos con esquemas de propiedad intelectual para su transferencia y vinculo social")</f>
        <v>3.3.5. Generar competencias en el personal académico que permitan la creación de productos y servicios científicos, culturales y artísticos que sean protegidos con esquemas de propiedad intelectual para su transferencia y vinculo social</v>
      </c>
      <c r="AE1124" s="94"/>
    </row>
    <row r="1125" spans="1:31" ht="15.75" customHeight="1">
      <c r="A1125" s="16"/>
      <c r="B1125" s="41"/>
      <c r="C1125" s="41"/>
      <c r="D1125" s="41"/>
      <c r="E1125" s="41"/>
      <c r="F1125" s="16"/>
      <c r="G1125" s="16"/>
      <c r="H1125" s="16"/>
      <c r="I1125" s="16"/>
      <c r="J1125" s="16"/>
      <c r="K1125" s="16"/>
      <c r="L1125" s="16"/>
      <c r="M1125" s="41"/>
      <c r="N1125" s="41"/>
      <c r="O1125" s="41"/>
      <c r="P1125" s="41"/>
      <c r="Q1125" s="41"/>
      <c r="R1125" s="41"/>
      <c r="S1125" s="41"/>
      <c r="T1125" s="82"/>
      <c r="U1125" s="82"/>
      <c r="V1125" s="89"/>
      <c r="W1125" s="92"/>
      <c r="X1125" s="82"/>
      <c r="Y1125" s="82"/>
      <c r="Z1125" s="82"/>
      <c r="AA1125" s="82"/>
      <c r="AB1125" s="61" t="str">
        <f ca="1">IFERROR(__xludf.DUMMYFUNCTION("""COMPUTED_VALUE"""),"Vida Universitaria")</f>
        <v>Vida Universitaria</v>
      </c>
      <c r="AC1125" s="61"/>
      <c r="AD1125" s="61"/>
      <c r="AE1125" s="94"/>
    </row>
    <row r="1126" spans="1:31" ht="15.75" customHeight="1">
      <c r="A1126" s="16"/>
      <c r="B1126" s="41"/>
      <c r="C1126" s="41"/>
      <c r="D1126" s="41"/>
      <c r="E1126" s="41"/>
      <c r="F1126" s="16"/>
      <c r="G1126" s="16"/>
      <c r="H1126" s="16"/>
      <c r="I1126" s="16"/>
      <c r="J1126" s="16"/>
      <c r="K1126" s="16"/>
      <c r="L1126" s="16"/>
      <c r="M1126" s="41"/>
      <c r="N1126" s="41"/>
      <c r="O1126" s="41"/>
      <c r="P1126" s="41"/>
      <c r="Q1126" s="41"/>
      <c r="R1126" s="41"/>
      <c r="S1126" s="41"/>
      <c r="T1126" s="82"/>
      <c r="U1126" s="82"/>
      <c r="V1126" s="89"/>
      <c r="W1126" s="92"/>
      <c r="X1126" s="82"/>
      <c r="Y1126" s="82"/>
      <c r="Z1126" s="82"/>
      <c r="AA1126" s="82"/>
      <c r="AB1126" s="61"/>
      <c r="AC1126" s="61"/>
      <c r="AD1126" s="61"/>
      <c r="AE1126" s="94"/>
    </row>
    <row r="1127" spans="1:31" ht="15.75" customHeight="1">
      <c r="A1127" s="16"/>
      <c r="B1127" s="41"/>
      <c r="C1127" s="41"/>
      <c r="D1127" s="41"/>
      <c r="E1127" s="41"/>
      <c r="F1127" s="16"/>
      <c r="G1127" s="16"/>
      <c r="H1127" s="16"/>
      <c r="I1127" s="16"/>
      <c r="J1127" s="16"/>
      <c r="K1127" s="16"/>
      <c r="L1127" s="16"/>
      <c r="M1127" s="41"/>
      <c r="N1127" s="41"/>
      <c r="O1127" s="41"/>
      <c r="P1127" s="41"/>
      <c r="Q1127" s="41"/>
      <c r="R1127" s="41"/>
      <c r="S1127" s="41"/>
      <c r="T1127" s="82"/>
      <c r="U1127" s="82"/>
      <c r="V1127" s="89"/>
      <c r="W1127" s="92"/>
      <c r="X1127" s="82"/>
      <c r="Y1127" s="82"/>
      <c r="Z1127" s="82"/>
      <c r="AA1127" s="82"/>
      <c r="AB1127" s="61"/>
      <c r="AC1127" s="61"/>
      <c r="AD1127" s="61"/>
      <c r="AE1127" s="94"/>
    </row>
    <row r="1128" spans="1:31" ht="15.75" customHeight="1">
      <c r="A1128" s="16"/>
      <c r="B1128" s="41"/>
      <c r="C1128" s="41"/>
      <c r="D1128" s="41"/>
      <c r="E1128" s="41"/>
      <c r="F1128" s="16"/>
      <c r="G1128" s="16"/>
      <c r="H1128" s="16"/>
      <c r="I1128" s="16"/>
      <c r="J1128" s="16"/>
      <c r="K1128" s="16"/>
      <c r="L1128" s="16"/>
      <c r="M1128" s="41"/>
      <c r="N1128" s="41"/>
      <c r="O1128" s="41"/>
      <c r="P1128" s="41"/>
      <c r="Q1128" s="41"/>
      <c r="R1128" s="41"/>
      <c r="S1128" s="41"/>
      <c r="T1128" s="82"/>
      <c r="U1128" s="82"/>
      <c r="V1128" s="89"/>
      <c r="W1128" s="92"/>
      <c r="X1128" s="82"/>
      <c r="Y1128" s="82"/>
      <c r="Z1128" s="82"/>
      <c r="AA1128" s="82"/>
      <c r="AB1128" s="61"/>
      <c r="AC1128" s="61"/>
      <c r="AD1128" s="61"/>
      <c r="AE1128" s="94"/>
    </row>
    <row r="1129" spans="1:31" ht="15.75" customHeight="1">
      <c r="A1129" s="16"/>
      <c r="B1129" s="41"/>
      <c r="C1129" s="41"/>
      <c r="D1129" s="41"/>
      <c r="E1129" s="41"/>
      <c r="F1129" s="16"/>
      <c r="G1129" s="16"/>
      <c r="H1129" s="16"/>
      <c r="I1129" s="16"/>
      <c r="J1129" s="16"/>
      <c r="K1129" s="16"/>
      <c r="L1129" s="16"/>
      <c r="M1129" s="41"/>
      <c r="N1129" s="41"/>
      <c r="O1129" s="41"/>
      <c r="P1129" s="41"/>
      <c r="Q1129" s="41"/>
      <c r="R1129" s="41"/>
      <c r="S1129" s="41"/>
      <c r="T1129" s="82"/>
      <c r="U1129" s="82"/>
      <c r="V1129" s="89"/>
      <c r="W1129" s="92"/>
      <c r="X1129" s="82"/>
      <c r="Y1129" s="82"/>
      <c r="Z1129" s="82"/>
      <c r="AA1129" s="82"/>
      <c r="AB1129" s="61"/>
      <c r="AC1129" s="61"/>
      <c r="AD1129" s="61"/>
      <c r="AE1129" s="94"/>
    </row>
    <row r="1130" spans="1:31" ht="15.75" customHeight="1">
      <c r="A1130" s="16"/>
      <c r="B1130" s="41"/>
      <c r="C1130" s="41"/>
      <c r="D1130" s="41"/>
      <c r="E1130" s="41"/>
      <c r="F1130" s="16"/>
      <c r="G1130" s="16"/>
      <c r="H1130" s="16"/>
      <c r="I1130" s="16"/>
      <c r="J1130" s="16"/>
      <c r="K1130" s="16"/>
      <c r="L1130" s="16"/>
      <c r="M1130" s="41"/>
      <c r="N1130" s="41"/>
      <c r="O1130" s="41"/>
      <c r="P1130" s="41"/>
      <c r="Q1130" s="41"/>
      <c r="R1130" s="41"/>
      <c r="S1130" s="41"/>
      <c r="T1130" s="82"/>
      <c r="U1130" s="82"/>
      <c r="V1130" s="89"/>
      <c r="W1130" s="92"/>
      <c r="X1130" s="82"/>
      <c r="Y1130" s="82"/>
      <c r="Z1130" s="82"/>
      <c r="AA1130" s="82"/>
      <c r="AB1130" s="61"/>
      <c r="AC1130" s="61"/>
      <c r="AD1130" s="61"/>
      <c r="AE1130" s="94"/>
    </row>
    <row r="1131" spans="1:31" ht="15.75" customHeight="1">
      <c r="A1131" s="16"/>
      <c r="B1131" s="41"/>
      <c r="C1131" s="41"/>
      <c r="D1131" s="41"/>
      <c r="E1131" s="41"/>
      <c r="F1131" s="16"/>
      <c r="G1131" s="16"/>
      <c r="H1131" s="16"/>
      <c r="I1131" s="16"/>
      <c r="J1131" s="16"/>
      <c r="K1131" s="16"/>
      <c r="L1131" s="16"/>
      <c r="M1131" s="41"/>
      <c r="N1131" s="41"/>
      <c r="O1131" s="41"/>
      <c r="P1131" s="41"/>
      <c r="Q1131" s="41"/>
      <c r="R1131" s="41"/>
      <c r="S1131" s="41"/>
      <c r="T1131" s="82"/>
      <c r="U1131" s="82"/>
      <c r="V1131" s="89"/>
      <c r="W1131" s="92"/>
      <c r="X1131" s="82"/>
      <c r="Y1131" s="82"/>
      <c r="Z1131" s="82"/>
      <c r="AA1131" s="82"/>
      <c r="AB1131" s="61"/>
      <c r="AC1131" s="61"/>
      <c r="AD1131" s="61"/>
      <c r="AE1131" s="94"/>
    </row>
    <row r="1132" spans="1:31" ht="15.75" customHeight="1">
      <c r="A1132" s="16"/>
      <c r="B1132" s="41"/>
      <c r="C1132" s="41"/>
      <c r="D1132" s="41"/>
      <c r="E1132" s="41"/>
      <c r="F1132" s="16"/>
      <c r="G1132" s="16"/>
      <c r="H1132" s="16"/>
      <c r="I1132" s="16"/>
      <c r="J1132" s="16"/>
      <c r="K1132" s="16"/>
      <c r="L1132" s="16"/>
      <c r="M1132" s="41"/>
      <c r="N1132" s="41"/>
      <c r="O1132" s="41"/>
      <c r="P1132" s="41"/>
      <c r="Q1132" s="41"/>
      <c r="R1132" s="41"/>
      <c r="S1132" s="41"/>
      <c r="T1132" s="82"/>
      <c r="U1132" s="82"/>
      <c r="V1132" s="89"/>
      <c r="W1132" s="92"/>
      <c r="X1132" s="82"/>
      <c r="Y1132" s="82"/>
      <c r="Z1132" s="82"/>
      <c r="AA1132" s="82"/>
      <c r="AB1132" s="61"/>
      <c r="AC1132" s="61"/>
      <c r="AD1132" s="61"/>
      <c r="AE1132" s="94"/>
    </row>
    <row r="1133" spans="1:31" ht="15.75" customHeight="1">
      <c r="A1133" s="16"/>
      <c r="B1133" s="41"/>
      <c r="C1133" s="41"/>
      <c r="D1133" s="41"/>
      <c r="E1133" s="41"/>
      <c r="F1133" s="16"/>
      <c r="G1133" s="16"/>
      <c r="H1133" s="16"/>
      <c r="I1133" s="16"/>
      <c r="J1133" s="16"/>
      <c r="K1133" s="16"/>
      <c r="L1133" s="16"/>
      <c r="M1133" s="41"/>
      <c r="N1133" s="41"/>
      <c r="O1133" s="41"/>
      <c r="P1133" s="41"/>
      <c r="Q1133" s="41"/>
      <c r="R1133" s="41"/>
      <c r="S1133" s="41"/>
      <c r="T1133" s="82"/>
      <c r="U1133" s="82"/>
      <c r="V1133" s="89"/>
      <c r="W1133" s="92"/>
      <c r="X1133" s="82"/>
      <c r="Y1133" s="82"/>
      <c r="Z1133" s="82"/>
      <c r="AA1133" s="82"/>
      <c r="AB1133" s="61"/>
      <c r="AC1133" s="61"/>
      <c r="AD1133" s="61"/>
      <c r="AE1133" s="94"/>
    </row>
    <row r="1134" spans="1:31" ht="15.75" customHeight="1">
      <c r="A1134" s="16"/>
      <c r="B1134" s="41"/>
      <c r="C1134" s="41"/>
      <c r="D1134" s="41"/>
      <c r="E1134" s="41"/>
      <c r="F1134" s="16"/>
      <c r="G1134" s="16"/>
      <c r="H1134" s="16"/>
      <c r="I1134" s="16"/>
      <c r="J1134" s="16"/>
      <c r="K1134" s="16"/>
      <c r="L1134" s="16"/>
      <c r="M1134" s="41"/>
      <c r="N1134" s="41"/>
      <c r="O1134" s="41"/>
      <c r="P1134" s="41"/>
      <c r="Q1134" s="41"/>
      <c r="R1134" s="41"/>
      <c r="S1134" s="41"/>
      <c r="T1134" s="82"/>
      <c r="U1134" s="82"/>
      <c r="V1134" s="89"/>
      <c r="W1134" s="92"/>
      <c r="X1134" s="82"/>
      <c r="Y1134" s="82"/>
      <c r="Z1134" s="82"/>
      <c r="AA1134" s="82"/>
      <c r="AB1134" s="61"/>
      <c r="AC1134" s="61"/>
      <c r="AD1134" s="61"/>
      <c r="AE1134" s="94"/>
    </row>
    <row r="1135" spans="1:31" ht="15.75" customHeight="1">
      <c r="A1135" s="16"/>
      <c r="B1135" s="41"/>
      <c r="C1135" s="41"/>
      <c r="D1135" s="41"/>
      <c r="E1135" s="41"/>
      <c r="F1135" s="16"/>
      <c r="G1135" s="16"/>
      <c r="H1135" s="16"/>
      <c r="I1135" s="16"/>
      <c r="J1135" s="16"/>
      <c r="K1135" s="16"/>
      <c r="L1135" s="16"/>
      <c r="M1135" s="41"/>
      <c r="N1135" s="41"/>
      <c r="O1135" s="41"/>
      <c r="P1135" s="41"/>
      <c r="Q1135" s="41"/>
      <c r="R1135" s="41"/>
      <c r="S1135" s="41"/>
      <c r="T1135" s="82"/>
      <c r="U1135" s="82"/>
      <c r="V1135" s="89"/>
      <c r="W1135" s="92"/>
      <c r="X1135" s="82"/>
      <c r="Y1135" s="82"/>
      <c r="Z1135" s="82"/>
      <c r="AA1135" s="82"/>
      <c r="AB1135" s="61"/>
      <c r="AC1135" s="61"/>
      <c r="AD1135" s="61"/>
      <c r="AE1135" s="94"/>
    </row>
    <row r="1136" spans="1:31" ht="15.75" customHeight="1">
      <c r="A1136" s="16"/>
      <c r="B1136" s="41"/>
      <c r="C1136" s="41"/>
      <c r="D1136" s="41"/>
      <c r="E1136" s="41"/>
      <c r="F1136" s="16"/>
      <c r="G1136" s="16"/>
      <c r="H1136" s="16"/>
      <c r="I1136" s="16"/>
      <c r="J1136" s="16"/>
      <c r="K1136" s="16"/>
      <c r="L1136" s="16"/>
      <c r="M1136" s="41"/>
      <c r="N1136" s="41"/>
      <c r="O1136" s="41"/>
      <c r="P1136" s="41"/>
      <c r="Q1136" s="41"/>
      <c r="R1136" s="41"/>
      <c r="S1136" s="41"/>
      <c r="T1136" s="82"/>
      <c r="U1136" s="82"/>
      <c r="V1136" s="89"/>
      <c r="W1136" s="92"/>
      <c r="X1136" s="82"/>
      <c r="Y1136" s="82"/>
      <c r="Z1136" s="82"/>
      <c r="AA1136" s="82"/>
      <c r="AB1136" s="61"/>
      <c r="AC1136" s="61"/>
      <c r="AD1136" s="61"/>
      <c r="AE1136" s="94"/>
    </row>
    <row r="1137" spans="1:31" ht="15.75" customHeight="1">
      <c r="A1137" s="16"/>
      <c r="B1137" s="41"/>
      <c r="C1137" s="41"/>
      <c r="D1137" s="41"/>
      <c r="E1137" s="41"/>
      <c r="F1137" s="16"/>
      <c r="G1137" s="16"/>
      <c r="H1137" s="16"/>
      <c r="I1137" s="16"/>
      <c r="J1137" s="16"/>
      <c r="K1137" s="16"/>
      <c r="L1137" s="16"/>
      <c r="M1137" s="41"/>
      <c r="N1137" s="41"/>
      <c r="O1137" s="41"/>
      <c r="P1137" s="41"/>
      <c r="Q1137" s="41"/>
      <c r="R1137" s="41"/>
      <c r="S1137" s="41"/>
      <c r="T1137" s="82"/>
      <c r="U1137" s="82"/>
      <c r="V1137" s="89"/>
      <c r="W1137" s="92"/>
      <c r="X1137" s="82"/>
      <c r="Y1137" s="82"/>
      <c r="Z1137" s="82"/>
      <c r="AA1137" s="82"/>
      <c r="AB1137" s="61"/>
      <c r="AC1137" s="61"/>
      <c r="AD1137" s="61"/>
      <c r="AE1137" s="94"/>
    </row>
    <row r="1138" spans="1:31" ht="15.75" customHeight="1">
      <c r="A1138" s="16"/>
      <c r="B1138" s="41"/>
      <c r="C1138" s="41"/>
      <c r="D1138" s="41"/>
      <c r="E1138" s="41"/>
      <c r="F1138" s="16"/>
      <c r="G1138" s="16"/>
      <c r="H1138" s="16"/>
      <c r="I1138" s="16"/>
      <c r="J1138" s="16"/>
      <c r="K1138" s="16"/>
      <c r="L1138" s="16"/>
      <c r="M1138" s="41"/>
      <c r="N1138" s="41"/>
      <c r="O1138" s="41"/>
      <c r="P1138" s="41"/>
      <c r="Q1138" s="41"/>
      <c r="R1138" s="41"/>
      <c r="S1138" s="41"/>
      <c r="T1138" s="82"/>
      <c r="U1138" s="82"/>
      <c r="V1138" s="89"/>
      <c r="W1138" s="92"/>
      <c r="X1138" s="82"/>
      <c r="Y1138" s="82"/>
      <c r="Z1138" s="82"/>
      <c r="AA1138" s="82"/>
      <c r="AB1138" s="67"/>
      <c r="AC1138" s="67"/>
      <c r="AD1138" s="67"/>
      <c r="AE1138" s="94"/>
    </row>
    <row r="1139" spans="1:31" ht="15.75" customHeight="1">
      <c r="A1139" s="16"/>
      <c r="B1139" s="41"/>
      <c r="C1139" s="41"/>
      <c r="D1139" s="41"/>
      <c r="E1139" s="41"/>
      <c r="F1139" s="16"/>
      <c r="G1139" s="16"/>
      <c r="H1139" s="16"/>
      <c r="I1139" s="16"/>
      <c r="J1139" s="16"/>
      <c r="K1139" s="16"/>
      <c r="L1139" s="16"/>
      <c r="M1139" s="41"/>
      <c r="N1139" s="41"/>
      <c r="O1139" s="41"/>
      <c r="P1139" s="41"/>
      <c r="Q1139" s="41"/>
      <c r="R1139" s="41"/>
      <c r="S1139" s="41"/>
      <c r="T1139" s="82"/>
      <c r="U1139" s="82"/>
      <c r="V1139" s="89"/>
      <c r="W1139" s="92"/>
      <c r="X1139" s="82"/>
      <c r="Y1139" s="82"/>
      <c r="Z1139" s="82"/>
      <c r="AA1139" s="82"/>
      <c r="AB1139" s="93" t="str">
        <f>Acciones_aportes!C2711</f>
        <v xml:space="preserve">Creación de conocimiento y vínculo externo </v>
      </c>
      <c r="AC1139" s="88" t="str">
        <f>Acciones_aportes!B2712</f>
        <v>Académico</v>
      </c>
      <c r="AD1139" s="25" t="str">
        <f ca="1">IFERROR(__xludf.DUMMYFUNCTION("FILTER(X$2:X$509,W$2:W$509=AB1139,V$2:V$509=AC1139)"),"3.3.2. Impulsar grupos de trabajo académico que generen iniciativas con potencial innovador para la transferencia de bienes y servicios a los diferentes sectores de la sociedad")</f>
        <v>3.3.2. Impulsar grupos de trabajo académico que generen iniciativas con potencial innovador para la transferencia de bienes y servicios a los diferentes sectores de la sociedad</v>
      </c>
      <c r="AE1139" s="94"/>
    </row>
    <row r="1140" spans="1:31" ht="15.75" customHeight="1">
      <c r="A1140" s="16"/>
      <c r="B1140" s="41"/>
      <c r="C1140" s="41"/>
      <c r="D1140" s="41"/>
      <c r="E1140" s="41"/>
      <c r="F1140" s="16"/>
      <c r="G1140" s="16"/>
      <c r="H1140" s="16"/>
      <c r="I1140" s="16"/>
      <c r="J1140" s="16"/>
      <c r="K1140" s="16"/>
      <c r="L1140" s="16"/>
      <c r="M1140" s="41"/>
      <c r="N1140" s="41"/>
      <c r="O1140" s="41"/>
      <c r="P1140" s="41"/>
      <c r="Q1140" s="41"/>
      <c r="R1140" s="41"/>
      <c r="S1140" s="41"/>
      <c r="T1140" s="82"/>
      <c r="U1140" s="82"/>
      <c r="V1140" s="89"/>
      <c r="W1140" s="92"/>
      <c r="X1140" s="82"/>
      <c r="Y1140" s="82"/>
      <c r="Z1140" s="82"/>
      <c r="AA1140" s="82"/>
      <c r="AB1140" s="61"/>
      <c r="AC1140" s="61"/>
      <c r="AD1140" s="61" t="str">
        <f ca="1">IFERROR(__xludf.DUMMYFUNCTION("""COMPUTED_VALUE"""),"3.3.3. Generar iniciativas de transferencia y vinculación con la participación de instituciones públicas, sector productivo, independiente, organizaciones privadas y otros sectores de la sociedad")</f>
        <v>3.3.3. Generar iniciativas de transferencia y vinculación con la participación de instituciones públicas, sector productivo, independiente, organizaciones privadas y otros sectores de la sociedad</v>
      </c>
      <c r="AE1140" s="94"/>
    </row>
    <row r="1141" spans="1:31" ht="15.75" customHeight="1">
      <c r="A1141" s="16"/>
      <c r="B1141" s="41"/>
      <c r="C1141" s="41"/>
      <c r="D1141" s="41"/>
      <c r="E1141" s="41"/>
      <c r="F1141" s="16"/>
      <c r="G1141" s="16"/>
      <c r="H1141" s="16"/>
      <c r="I1141" s="16"/>
      <c r="J1141" s="16"/>
      <c r="K1141" s="16"/>
      <c r="L1141" s="16"/>
      <c r="M1141" s="41"/>
      <c r="N1141" s="41"/>
      <c r="O1141" s="41"/>
      <c r="P1141" s="41"/>
      <c r="Q1141" s="41"/>
      <c r="R1141" s="41"/>
      <c r="S1141" s="41"/>
      <c r="T1141" s="82"/>
      <c r="U1141" s="82"/>
      <c r="V1141" s="89"/>
      <c r="W1141" s="92"/>
      <c r="X1141" s="82"/>
      <c r="Y1141" s="82"/>
      <c r="Z1141" s="82"/>
      <c r="AA1141" s="82"/>
      <c r="AB1141" s="26" t="str">
        <f ca="1">IFERROR(__xludf.DUMMYFUNCTION("UNIQUE(FILTER(V$2:V$509,W$2:W$509=AB1139))"),"Administrativo ")</f>
        <v xml:space="preserve">Administrativo </v>
      </c>
      <c r="AC1141" s="61"/>
      <c r="AD1141" s="61" t="str">
        <f ca="1">IFERROR(__xludf.DUMMYFUNCTION("""COMPUTED_VALUE"""),"3.3.4. Gestionar conocimientos científicos, creación simbólica, cultural y artística, así como productos y servicios con potencial innovador mediante esquemas de propiedad intelectual para su transferencia y vínculo social")</f>
        <v>3.3.4. Gestionar conocimientos científicos, creación simbólica, cultural y artística, así como productos y servicios con potencial innovador mediante esquemas de propiedad intelectual para su transferencia y vínculo social</v>
      </c>
      <c r="AE1141" s="94"/>
    </row>
    <row r="1142" spans="1:31" ht="15.75" customHeight="1">
      <c r="A1142" s="16"/>
      <c r="B1142" s="41"/>
      <c r="C1142" s="41"/>
      <c r="D1142" s="41"/>
      <c r="E1142" s="41"/>
      <c r="F1142" s="16"/>
      <c r="G1142" s="16"/>
      <c r="H1142" s="16"/>
      <c r="I1142" s="16"/>
      <c r="J1142" s="16"/>
      <c r="K1142" s="16"/>
      <c r="L1142" s="16"/>
      <c r="M1142" s="41"/>
      <c r="N1142" s="41"/>
      <c r="O1142" s="41"/>
      <c r="P1142" s="41"/>
      <c r="Q1142" s="41"/>
      <c r="R1142" s="41"/>
      <c r="S1142" s="41"/>
      <c r="T1142" s="82"/>
      <c r="U1142" s="82"/>
      <c r="V1142" s="89"/>
      <c r="W1142" s="92"/>
      <c r="X1142" s="82"/>
      <c r="Y1142" s="82"/>
      <c r="Z1142" s="82"/>
      <c r="AA1142" s="82"/>
      <c r="AB1142" s="62" t="str">
        <f ca="1">IFERROR(__xludf.DUMMYFUNCTION("""COMPUTED_VALUE"""),"Académico")</f>
        <v>Académico</v>
      </c>
      <c r="AC1142" s="61"/>
      <c r="AD1142" s="61" t="str">
        <f ca="1">IFERROR(__xludf.DUMMYFUNCTION("""COMPUTED_VALUE"""),"3.3.5. Generar competencias en el personal académico que permitan la creación de productos y servicios científicos, culturales y artísticos que sean protegidos con esquemas de propiedad intelectual para su transferencia y vinculo social")</f>
        <v>3.3.5. Generar competencias en el personal académico que permitan la creación de productos y servicios científicos, culturales y artísticos que sean protegidos con esquemas de propiedad intelectual para su transferencia y vinculo social</v>
      </c>
      <c r="AE1142" s="94"/>
    </row>
    <row r="1143" spans="1:31" ht="15.75" customHeight="1">
      <c r="A1143" s="16"/>
      <c r="B1143" s="41"/>
      <c r="C1143" s="41"/>
      <c r="D1143" s="41"/>
      <c r="E1143" s="41"/>
      <c r="F1143" s="16"/>
      <c r="G1143" s="16"/>
      <c r="H1143" s="16"/>
      <c r="I1143" s="16"/>
      <c r="J1143" s="16"/>
      <c r="K1143" s="16"/>
      <c r="L1143" s="16"/>
      <c r="M1143" s="41"/>
      <c r="N1143" s="41"/>
      <c r="O1143" s="41"/>
      <c r="P1143" s="41"/>
      <c r="Q1143" s="41"/>
      <c r="R1143" s="41"/>
      <c r="S1143" s="41"/>
      <c r="T1143" s="82"/>
      <c r="U1143" s="82"/>
      <c r="V1143" s="89"/>
      <c r="W1143" s="92"/>
      <c r="X1143" s="82"/>
      <c r="Y1143" s="82"/>
      <c r="Z1143" s="82"/>
      <c r="AA1143" s="82"/>
      <c r="AB1143" s="61" t="str">
        <f ca="1">IFERROR(__xludf.DUMMYFUNCTION("""COMPUTED_VALUE"""),"Vida Universitaria")</f>
        <v>Vida Universitaria</v>
      </c>
      <c r="AC1143" s="61"/>
      <c r="AD1143" s="61"/>
      <c r="AE1143" s="94"/>
    </row>
    <row r="1144" spans="1:31" ht="15.75" customHeight="1">
      <c r="A1144" s="16"/>
      <c r="B1144" s="41"/>
      <c r="C1144" s="41"/>
      <c r="D1144" s="41"/>
      <c r="E1144" s="41"/>
      <c r="F1144" s="16"/>
      <c r="G1144" s="16"/>
      <c r="H1144" s="16"/>
      <c r="I1144" s="16"/>
      <c r="J1144" s="16"/>
      <c r="K1144" s="16"/>
      <c r="L1144" s="16"/>
      <c r="M1144" s="41"/>
      <c r="N1144" s="41"/>
      <c r="O1144" s="41"/>
      <c r="P1144" s="41"/>
      <c r="Q1144" s="41"/>
      <c r="R1144" s="41"/>
      <c r="S1144" s="41"/>
      <c r="T1144" s="82"/>
      <c r="U1144" s="82"/>
      <c r="V1144" s="89"/>
      <c r="W1144" s="92"/>
      <c r="X1144" s="82"/>
      <c r="Y1144" s="82"/>
      <c r="Z1144" s="82"/>
      <c r="AA1144" s="82"/>
      <c r="AB1144" s="61"/>
      <c r="AC1144" s="61"/>
      <c r="AD1144" s="61"/>
      <c r="AE1144" s="94"/>
    </row>
    <row r="1145" spans="1:31" ht="15.75" customHeight="1">
      <c r="A1145" s="16"/>
      <c r="B1145" s="41"/>
      <c r="C1145" s="41"/>
      <c r="D1145" s="41"/>
      <c r="E1145" s="41"/>
      <c r="F1145" s="16"/>
      <c r="G1145" s="16"/>
      <c r="H1145" s="16"/>
      <c r="I1145" s="16"/>
      <c r="J1145" s="16"/>
      <c r="K1145" s="16"/>
      <c r="L1145" s="16"/>
      <c r="M1145" s="41"/>
      <c r="N1145" s="41"/>
      <c r="O1145" s="41"/>
      <c r="P1145" s="41"/>
      <c r="Q1145" s="41"/>
      <c r="R1145" s="41"/>
      <c r="S1145" s="41"/>
      <c r="T1145" s="82"/>
      <c r="U1145" s="82"/>
      <c r="V1145" s="89"/>
      <c r="W1145" s="92"/>
      <c r="X1145" s="82"/>
      <c r="Y1145" s="82"/>
      <c r="Z1145" s="82"/>
      <c r="AA1145" s="82"/>
      <c r="AB1145" s="61"/>
      <c r="AC1145" s="61"/>
      <c r="AD1145" s="61"/>
      <c r="AE1145" s="94"/>
    </row>
    <row r="1146" spans="1:31" ht="15.75" customHeight="1">
      <c r="A1146" s="16"/>
      <c r="B1146" s="41"/>
      <c r="C1146" s="41"/>
      <c r="D1146" s="41"/>
      <c r="E1146" s="41"/>
      <c r="F1146" s="16"/>
      <c r="G1146" s="16"/>
      <c r="H1146" s="16"/>
      <c r="I1146" s="16"/>
      <c r="J1146" s="16"/>
      <c r="K1146" s="16"/>
      <c r="L1146" s="16"/>
      <c r="M1146" s="41"/>
      <c r="N1146" s="41"/>
      <c r="O1146" s="41"/>
      <c r="P1146" s="41"/>
      <c r="Q1146" s="41"/>
      <c r="R1146" s="41"/>
      <c r="S1146" s="41"/>
      <c r="T1146" s="82"/>
      <c r="U1146" s="82"/>
      <c r="V1146" s="89"/>
      <c r="W1146" s="92"/>
      <c r="X1146" s="82"/>
      <c r="Y1146" s="82"/>
      <c r="Z1146" s="82"/>
      <c r="AA1146" s="82"/>
      <c r="AB1146" s="61"/>
      <c r="AC1146" s="61"/>
      <c r="AD1146" s="61"/>
      <c r="AE1146" s="94"/>
    </row>
    <row r="1147" spans="1:31" ht="15.75" customHeight="1">
      <c r="A1147" s="16"/>
      <c r="B1147" s="41"/>
      <c r="C1147" s="41"/>
      <c r="D1147" s="41"/>
      <c r="E1147" s="41"/>
      <c r="F1147" s="16"/>
      <c r="G1147" s="16"/>
      <c r="H1147" s="16"/>
      <c r="I1147" s="16"/>
      <c r="J1147" s="16"/>
      <c r="K1147" s="16"/>
      <c r="L1147" s="16"/>
      <c r="M1147" s="41"/>
      <c r="N1147" s="41"/>
      <c r="O1147" s="41"/>
      <c r="P1147" s="41"/>
      <c r="Q1147" s="41"/>
      <c r="R1147" s="41"/>
      <c r="S1147" s="41"/>
      <c r="T1147" s="82"/>
      <c r="U1147" s="82"/>
      <c r="V1147" s="89"/>
      <c r="W1147" s="92"/>
      <c r="X1147" s="82"/>
      <c r="Y1147" s="82"/>
      <c r="Z1147" s="82"/>
      <c r="AA1147" s="82"/>
      <c r="AB1147" s="61"/>
      <c r="AC1147" s="61"/>
      <c r="AD1147" s="61"/>
      <c r="AE1147" s="94"/>
    </row>
    <row r="1148" spans="1:31" ht="15.75" customHeight="1">
      <c r="A1148" s="16"/>
      <c r="B1148" s="41"/>
      <c r="C1148" s="41"/>
      <c r="D1148" s="41"/>
      <c r="E1148" s="41"/>
      <c r="F1148" s="16"/>
      <c r="G1148" s="16"/>
      <c r="H1148" s="16"/>
      <c r="I1148" s="16"/>
      <c r="J1148" s="16"/>
      <c r="K1148" s="16"/>
      <c r="L1148" s="16"/>
      <c r="M1148" s="41"/>
      <c r="N1148" s="41"/>
      <c r="O1148" s="41"/>
      <c r="P1148" s="41"/>
      <c r="Q1148" s="41"/>
      <c r="R1148" s="41"/>
      <c r="S1148" s="41"/>
      <c r="T1148" s="82"/>
      <c r="U1148" s="82"/>
      <c r="V1148" s="89"/>
      <c r="W1148" s="92"/>
      <c r="X1148" s="82"/>
      <c r="Y1148" s="82"/>
      <c r="Z1148" s="82"/>
      <c r="AA1148" s="82"/>
      <c r="AB1148" s="61"/>
      <c r="AC1148" s="61"/>
      <c r="AD1148" s="61"/>
      <c r="AE1148" s="94"/>
    </row>
    <row r="1149" spans="1:31" ht="15.75" customHeight="1">
      <c r="A1149" s="16"/>
      <c r="B1149" s="41"/>
      <c r="C1149" s="41"/>
      <c r="D1149" s="41"/>
      <c r="E1149" s="41"/>
      <c r="F1149" s="16"/>
      <c r="G1149" s="16"/>
      <c r="H1149" s="16"/>
      <c r="I1149" s="16"/>
      <c r="J1149" s="16"/>
      <c r="K1149" s="16"/>
      <c r="L1149" s="16"/>
      <c r="M1149" s="41"/>
      <c r="N1149" s="41"/>
      <c r="O1149" s="41"/>
      <c r="P1149" s="41"/>
      <c r="Q1149" s="41"/>
      <c r="R1149" s="41"/>
      <c r="S1149" s="41"/>
      <c r="T1149" s="82"/>
      <c r="U1149" s="82"/>
      <c r="V1149" s="89"/>
      <c r="W1149" s="92"/>
      <c r="X1149" s="82"/>
      <c r="Y1149" s="82"/>
      <c r="Z1149" s="82"/>
      <c r="AA1149" s="82"/>
      <c r="AB1149" s="61"/>
      <c r="AC1149" s="61"/>
      <c r="AD1149" s="61"/>
      <c r="AE1149" s="94"/>
    </row>
    <row r="1150" spans="1:31" ht="15.75" customHeight="1">
      <c r="A1150" s="16"/>
      <c r="B1150" s="41"/>
      <c r="C1150" s="41"/>
      <c r="D1150" s="41"/>
      <c r="E1150" s="41"/>
      <c r="F1150" s="16"/>
      <c r="G1150" s="16"/>
      <c r="H1150" s="16"/>
      <c r="I1150" s="16"/>
      <c r="J1150" s="16"/>
      <c r="K1150" s="16"/>
      <c r="L1150" s="16"/>
      <c r="M1150" s="41"/>
      <c r="N1150" s="41"/>
      <c r="O1150" s="41"/>
      <c r="P1150" s="41"/>
      <c r="Q1150" s="41"/>
      <c r="R1150" s="41"/>
      <c r="S1150" s="41"/>
      <c r="T1150" s="82"/>
      <c r="U1150" s="82"/>
      <c r="V1150" s="89"/>
      <c r="W1150" s="92"/>
      <c r="X1150" s="82"/>
      <c r="Y1150" s="82"/>
      <c r="Z1150" s="82"/>
      <c r="AA1150" s="82"/>
      <c r="AB1150" s="61"/>
      <c r="AC1150" s="61"/>
      <c r="AD1150" s="61"/>
      <c r="AE1150" s="94"/>
    </row>
    <row r="1151" spans="1:31" ht="15.75" customHeight="1">
      <c r="A1151" s="16"/>
      <c r="B1151" s="41"/>
      <c r="C1151" s="41"/>
      <c r="D1151" s="41"/>
      <c r="E1151" s="41"/>
      <c r="F1151" s="16"/>
      <c r="G1151" s="16"/>
      <c r="H1151" s="16"/>
      <c r="I1151" s="16"/>
      <c r="J1151" s="16"/>
      <c r="K1151" s="16"/>
      <c r="L1151" s="16"/>
      <c r="M1151" s="41"/>
      <c r="N1151" s="41"/>
      <c r="O1151" s="41"/>
      <c r="P1151" s="41"/>
      <c r="Q1151" s="41"/>
      <c r="R1151" s="41"/>
      <c r="S1151" s="41"/>
      <c r="T1151" s="82"/>
      <c r="U1151" s="82"/>
      <c r="V1151" s="89"/>
      <c r="W1151" s="92"/>
      <c r="X1151" s="82"/>
      <c r="Y1151" s="82"/>
      <c r="Z1151" s="82"/>
      <c r="AA1151" s="82"/>
      <c r="AB1151" s="61"/>
      <c r="AC1151" s="61"/>
      <c r="AD1151" s="61"/>
      <c r="AE1151" s="94"/>
    </row>
    <row r="1152" spans="1:31" ht="15.75" customHeight="1">
      <c r="A1152" s="16"/>
      <c r="B1152" s="41"/>
      <c r="C1152" s="41"/>
      <c r="D1152" s="41"/>
      <c r="E1152" s="41"/>
      <c r="F1152" s="16"/>
      <c r="G1152" s="16"/>
      <c r="H1152" s="16"/>
      <c r="I1152" s="16"/>
      <c r="J1152" s="16"/>
      <c r="K1152" s="16"/>
      <c r="L1152" s="16"/>
      <c r="M1152" s="41"/>
      <c r="N1152" s="41"/>
      <c r="O1152" s="41"/>
      <c r="P1152" s="41"/>
      <c r="Q1152" s="41"/>
      <c r="R1152" s="41"/>
      <c r="S1152" s="41"/>
      <c r="T1152" s="82"/>
      <c r="U1152" s="82"/>
      <c r="V1152" s="89"/>
      <c r="W1152" s="92"/>
      <c r="X1152" s="82"/>
      <c r="Y1152" s="82"/>
      <c r="Z1152" s="82"/>
      <c r="AA1152" s="82"/>
      <c r="AB1152" s="61"/>
      <c r="AC1152" s="61"/>
      <c r="AD1152" s="61"/>
      <c r="AE1152" s="94"/>
    </row>
    <row r="1153" spans="1:31" ht="15.75" customHeight="1">
      <c r="A1153" s="16"/>
      <c r="B1153" s="41"/>
      <c r="C1153" s="41"/>
      <c r="D1153" s="41"/>
      <c r="E1153" s="41"/>
      <c r="F1153" s="16"/>
      <c r="G1153" s="16"/>
      <c r="H1153" s="16"/>
      <c r="I1153" s="16"/>
      <c r="J1153" s="16"/>
      <c r="K1153" s="16"/>
      <c r="L1153" s="16"/>
      <c r="M1153" s="41"/>
      <c r="N1153" s="41"/>
      <c r="O1153" s="41"/>
      <c r="P1153" s="41"/>
      <c r="Q1153" s="41"/>
      <c r="R1153" s="41"/>
      <c r="S1153" s="41"/>
      <c r="T1153" s="82"/>
      <c r="U1153" s="82"/>
      <c r="V1153" s="89"/>
      <c r="W1153" s="92"/>
      <c r="X1153" s="82"/>
      <c r="Y1153" s="82"/>
      <c r="Z1153" s="82"/>
      <c r="AA1153" s="82"/>
      <c r="AB1153" s="61"/>
      <c r="AC1153" s="61"/>
      <c r="AD1153" s="61"/>
      <c r="AE1153" s="94"/>
    </row>
    <row r="1154" spans="1:31" ht="15.75" customHeight="1">
      <c r="A1154" s="16"/>
      <c r="B1154" s="41"/>
      <c r="C1154" s="41"/>
      <c r="D1154" s="41"/>
      <c r="E1154" s="41"/>
      <c r="F1154" s="16"/>
      <c r="G1154" s="16"/>
      <c r="H1154" s="16"/>
      <c r="I1154" s="16"/>
      <c r="J1154" s="16"/>
      <c r="K1154" s="16"/>
      <c r="L1154" s="16"/>
      <c r="M1154" s="41"/>
      <c r="N1154" s="41"/>
      <c r="O1154" s="41"/>
      <c r="P1154" s="41"/>
      <c r="Q1154" s="41"/>
      <c r="R1154" s="41"/>
      <c r="S1154" s="41"/>
      <c r="T1154" s="82"/>
      <c r="U1154" s="82"/>
      <c r="V1154" s="89"/>
      <c r="W1154" s="92"/>
      <c r="X1154" s="82"/>
      <c r="Y1154" s="82"/>
      <c r="Z1154" s="82"/>
      <c r="AA1154" s="82"/>
      <c r="AB1154" s="61"/>
      <c r="AC1154" s="61"/>
      <c r="AD1154" s="61"/>
      <c r="AE1154" s="94"/>
    </row>
    <row r="1155" spans="1:31" ht="15.75" customHeight="1">
      <c r="A1155" s="16"/>
      <c r="B1155" s="41"/>
      <c r="C1155" s="41"/>
      <c r="D1155" s="41"/>
      <c r="E1155" s="41"/>
      <c r="F1155" s="16"/>
      <c r="G1155" s="16"/>
      <c r="H1155" s="16"/>
      <c r="I1155" s="16"/>
      <c r="J1155" s="16"/>
      <c r="K1155" s="16"/>
      <c r="L1155" s="16"/>
      <c r="M1155" s="41"/>
      <c r="N1155" s="41"/>
      <c r="O1155" s="41"/>
      <c r="P1155" s="41"/>
      <c r="Q1155" s="41"/>
      <c r="R1155" s="41"/>
      <c r="S1155" s="41"/>
      <c r="T1155" s="82"/>
      <c r="U1155" s="82"/>
      <c r="V1155" s="89"/>
      <c r="W1155" s="92"/>
      <c r="X1155" s="82"/>
      <c r="Y1155" s="82"/>
      <c r="Z1155" s="82"/>
      <c r="AA1155" s="82"/>
      <c r="AB1155" s="61"/>
      <c r="AC1155" s="61"/>
      <c r="AD1155" s="61"/>
      <c r="AE1155" s="94"/>
    </row>
    <row r="1156" spans="1:31" ht="15.75" customHeight="1">
      <c r="A1156" s="16"/>
      <c r="B1156" s="41"/>
      <c r="C1156" s="41"/>
      <c r="D1156" s="41"/>
      <c r="E1156" s="41"/>
      <c r="F1156" s="16"/>
      <c r="G1156" s="16"/>
      <c r="H1156" s="16"/>
      <c r="I1156" s="16"/>
      <c r="J1156" s="16"/>
      <c r="K1156" s="16"/>
      <c r="L1156" s="16"/>
      <c r="M1156" s="41"/>
      <c r="N1156" s="41"/>
      <c r="O1156" s="41"/>
      <c r="P1156" s="41"/>
      <c r="Q1156" s="41"/>
      <c r="R1156" s="41"/>
      <c r="S1156" s="41"/>
      <c r="T1156" s="82"/>
      <c r="U1156" s="82"/>
      <c r="V1156" s="89"/>
      <c r="W1156" s="92"/>
      <c r="X1156" s="82"/>
      <c r="Y1156" s="82"/>
      <c r="Z1156" s="82"/>
      <c r="AA1156" s="82"/>
      <c r="AB1156" s="67"/>
      <c r="AC1156" s="67"/>
      <c r="AD1156" s="67"/>
      <c r="AE1156" s="94"/>
    </row>
    <row r="1157" spans="1:31" ht="15.75" customHeight="1">
      <c r="A1157" s="16"/>
      <c r="B1157" s="41"/>
      <c r="C1157" s="41"/>
      <c r="D1157" s="41"/>
      <c r="E1157" s="41"/>
      <c r="F1157" s="16"/>
      <c r="G1157" s="16"/>
      <c r="H1157" s="16"/>
      <c r="I1157" s="16"/>
      <c r="J1157" s="16"/>
      <c r="K1157" s="16"/>
      <c r="L1157" s="16"/>
      <c r="M1157" s="41"/>
      <c r="N1157" s="41"/>
      <c r="O1157" s="41"/>
      <c r="P1157" s="41"/>
      <c r="Q1157" s="41"/>
      <c r="R1157" s="41"/>
      <c r="S1157" s="41"/>
      <c r="T1157" s="82"/>
      <c r="U1157" s="82"/>
      <c r="V1157" s="89"/>
      <c r="W1157" s="92"/>
      <c r="X1157" s="82"/>
      <c r="Y1157" s="82"/>
      <c r="Z1157" s="82"/>
      <c r="AA1157" s="82"/>
      <c r="AB1157" s="93" t="str">
        <f>Acciones_aportes!C2754</f>
        <v xml:space="preserve">Creación de conocimiento y vínculo externo </v>
      </c>
      <c r="AC1157" s="88" t="str">
        <f>Acciones_aportes!B2755</f>
        <v>Vida Universitaria</v>
      </c>
      <c r="AD1157" s="25" t="str">
        <f ca="1">IFERROR(__xludf.DUMMYFUNCTION("FILTER(X$2:X$509,W$2:W$509=AB1157,V$2:V$509=AC1157)"),"3.3.6. Generar acciones que apoyen a las personas estudiantes en el desarrollo de iniciativas con potencial innovador, que fortalecen sus capacidades emprendedoras")</f>
        <v>3.3.6. Generar acciones que apoyen a las personas estudiantes en el desarrollo de iniciativas con potencial innovador, que fortalecen sus capacidades emprendedoras</v>
      </c>
      <c r="AE1157" s="94"/>
    </row>
    <row r="1158" spans="1:31" ht="15.75" customHeight="1">
      <c r="A1158" s="16"/>
      <c r="B1158" s="41"/>
      <c r="C1158" s="41"/>
      <c r="D1158" s="41"/>
      <c r="E1158" s="41"/>
      <c r="F1158" s="16"/>
      <c r="G1158" s="16"/>
      <c r="H1158" s="16"/>
      <c r="I1158" s="16"/>
      <c r="J1158" s="16"/>
      <c r="K1158" s="16"/>
      <c r="L1158" s="16"/>
      <c r="M1158" s="41"/>
      <c r="N1158" s="41"/>
      <c r="O1158" s="41"/>
      <c r="P1158" s="41"/>
      <c r="Q1158" s="41"/>
      <c r="R1158" s="41"/>
      <c r="S1158" s="41"/>
      <c r="T1158" s="82"/>
      <c r="U1158" s="82"/>
      <c r="V1158" s="89"/>
      <c r="W1158" s="92"/>
      <c r="X1158" s="82"/>
      <c r="Y1158" s="82"/>
      <c r="Z1158" s="82"/>
      <c r="AA1158" s="82"/>
      <c r="AB1158" s="61"/>
      <c r="AC1158" s="61"/>
      <c r="AD1158" s="61"/>
      <c r="AE1158" s="94"/>
    </row>
    <row r="1159" spans="1:31" ht="15.75" customHeight="1">
      <c r="A1159" s="16"/>
      <c r="B1159" s="41"/>
      <c r="C1159" s="41"/>
      <c r="D1159" s="41"/>
      <c r="E1159" s="41"/>
      <c r="F1159" s="16"/>
      <c r="G1159" s="16"/>
      <c r="H1159" s="16"/>
      <c r="I1159" s="16"/>
      <c r="J1159" s="16"/>
      <c r="K1159" s="16"/>
      <c r="L1159" s="16"/>
      <c r="M1159" s="41"/>
      <c r="N1159" s="41"/>
      <c r="O1159" s="41"/>
      <c r="P1159" s="41"/>
      <c r="Q1159" s="41"/>
      <c r="R1159" s="41"/>
      <c r="S1159" s="41"/>
      <c r="T1159" s="82"/>
      <c r="U1159" s="82"/>
      <c r="V1159" s="89"/>
      <c r="W1159" s="92"/>
      <c r="X1159" s="82"/>
      <c r="Y1159" s="82"/>
      <c r="Z1159" s="82"/>
      <c r="AA1159" s="82"/>
      <c r="AB1159" s="26" t="str">
        <f ca="1">IFERROR(__xludf.DUMMYFUNCTION("UNIQUE(FILTER(V$2:V$509,W$2:W$509=AB1157))"),"Administrativo ")</f>
        <v xml:space="preserve">Administrativo </v>
      </c>
      <c r="AC1159" s="61"/>
      <c r="AD1159" s="61"/>
      <c r="AE1159" s="94"/>
    </row>
    <row r="1160" spans="1:31" ht="15.75" customHeight="1">
      <c r="A1160" s="16"/>
      <c r="B1160" s="41"/>
      <c r="C1160" s="41"/>
      <c r="D1160" s="41"/>
      <c r="E1160" s="41"/>
      <c r="F1160" s="16"/>
      <c r="G1160" s="16"/>
      <c r="H1160" s="16"/>
      <c r="I1160" s="16"/>
      <c r="J1160" s="16"/>
      <c r="K1160" s="16"/>
      <c r="L1160" s="16"/>
      <c r="M1160" s="41"/>
      <c r="N1160" s="41"/>
      <c r="O1160" s="41"/>
      <c r="P1160" s="41"/>
      <c r="Q1160" s="41"/>
      <c r="R1160" s="41"/>
      <c r="S1160" s="41"/>
      <c r="T1160" s="82"/>
      <c r="U1160" s="82"/>
      <c r="V1160" s="89"/>
      <c r="W1160" s="92"/>
      <c r="X1160" s="82"/>
      <c r="Y1160" s="82"/>
      <c r="Z1160" s="82"/>
      <c r="AA1160" s="82"/>
      <c r="AB1160" s="62" t="str">
        <f ca="1">IFERROR(__xludf.DUMMYFUNCTION("""COMPUTED_VALUE"""),"Académico")</f>
        <v>Académico</v>
      </c>
      <c r="AC1160" s="61"/>
      <c r="AD1160" s="61"/>
      <c r="AE1160" s="94"/>
    </row>
    <row r="1161" spans="1:31" ht="15.75" customHeight="1">
      <c r="A1161" s="16"/>
      <c r="B1161" s="41"/>
      <c r="C1161" s="41"/>
      <c r="D1161" s="41"/>
      <c r="E1161" s="41"/>
      <c r="F1161" s="16"/>
      <c r="G1161" s="16"/>
      <c r="H1161" s="16"/>
      <c r="I1161" s="16"/>
      <c r="J1161" s="16"/>
      <c r="K1161" s="16"/>
      <c r="L1161" s="16"/>
      <c r="M1161" s="41"/>
      <c r="N1161" s="41"/>
      <c r="O1161" s="41"/>
      <c r="P1161" s="41"/>
      <c r="Q1161" s="41"/>
      <c r="R1161" s="41"/>
      <c r="S1161" s="41"/>
      <c r="T1161" s="82"/>
      <c r="U1161" s="82"/>
      <c r="V1161" s="89"/>
      <c r="W1161" s="92"/>
      <c r="X1161" s="82"/>
      <c r="Y1161" s="82"/>
      <c r="Z1161" s="82"/>
      <c r="AA1161" s="82"/>
      <c r="AB1161" s="61" t="str">
        <f ca="1">IFERROR(__xludf.DUMMYFUNCTION("""COMPUTED_VALUE"""),"Vida Universitaria")</f>
        <v>Vida Universitaria</v>
      </c>
      <c r="AC1161" s="61"/>
      <c r="AD1161" s="61"/>
      <c r="AE1161" s="94"/>
    </row>
    <row r="1162" spans="1:31" ht="15.75" customHeight="1">
      <c r="A1162" s="16"/>
      <c r="B1162" s="41"/>
      <c r="C1162" s="41"/>
      <c r="D1162" s="41"/>
      <c r="E1162" s="41"/>
      <c r="F1162" s="16"/>
      <c r="G1162" s="16"/>
      <c r="H1162" s="16"/>
      <c r="I1162" s="16"/>
      <c r="J1162" s="16"/>
      <c r="K1162" s="16"/>
      <c r="L1162" s="16"/>
      <c r="M1162" s="41"/>
      <c r="N1162" s="41"/>
      <c r="O1162" s="41"/>
      <c r="P1162" s="41"/>
      <c r="Q1162" s="41"/>
      <c r="R1162" s="41"/>
      <c r="S1162" s="41"/>
      <c r="T1162" s="82"/>
      <c r="U1162" s="82"/>
      <c r="V1162" s="89"/>
      <c r="W1162" s="92"/>
      <c r="X1162" s="82"/>
      <c r="Y1162" s="82"/>
      <c r="Z1162" s="82"/>
      <c r="AA1162" s="82"/>
      <c r="AB1162" s="61"/>
      <c r="AC1162" s="61"/>
      <c r="AD1162" s="61"/>
      <c r="AE1162" s="94"/>
    </row>
    <row r="1163" spans="1:31" ht="15.75" customHeight="1">
      <c r="A1163" s="16"/>
      <c r="B1163" s="41"/>
      <c r="C1163" s="41"/>
      <c r="D1163" s="41"/>
      <c r="E1163" s="41"/>
      <c r="F1163" s="16"/>
      <c r="G1163" s="16"/>
      <c r="H1163" s="16"/>
      <c r="I1163" s="16"/>
      <c r="J1163" s="16"/>
      <c r="K1163" s="16"/>
      <c r="L1163" s="16"/>
      <c r="M1163" s="41"/>
      <c r="N1163" s="41"/>
      <c r="O1163" s="41"/>
      <c r="P1163" s="41"/>
      <c r="Q1163" s="41"/>
      <c r="R1163" s="41"/>
      <c r="S1163" s="41"/>
      <c r="T1163" s="82"/>
      <c r="U1163" s="82"/>
      <c r="V1163" s="89"/>
      <c r="W1163" s="92"/>
      <c r="X1163" s="82"/>
      <c r="Y1163" s="82"/>
      <c r="Z1163" s="82"/>
      <c r="AA1163" s="82"/>
      <c r="AB1163" s="61"/>
      <c r="AC1163" s="61"/>
      <c r="AD1163" s="61"/>
      <c r="AE1163" s="94"/>
    </row>
    <row r="1164" spans="1:31" ht="15.75" customHeight="1">
      <c r="A1164" s="16"/>
      <c r="B1164" s="41"/>
      <c r="C1164" s="41"/>
      <c r="D1164" s="41"/>
      <c r="E1164" s="41"/>
      <c r="F1164" s="16"/>
      <c r="G1164" s="16"/>
      <c r="H1164" s="16"/>
      <c r="I1164" s="16"/>
      <c r="J1164" s="16"/>
      <c r="K1164" s="16"/>
      <c r="L1164" s="16"/>
      <c r="M1164" s="41"/>
      <c r="N1164" s="41"/>
      <c r="O1164" s="41"/>
      <c r="P1164" s="41"/>
      <c r="Q1164" s="41"/>
      <c r="R1164" s="41"/>
      <c r="S1164" s="41"/>
      <c r="T1164" s="82"/>
      <c r="U1164" s="82"/>
      <c r="V1164" s="89"/>
      <c r="W1164" s="92"/>
      <c r="X1164" s="82"/>
      <c r="Y1164" s="82"/>
      <c r="Z1164" s="82"/>
      <c r="AA1164" s="82"/>
      <c r="AB1164" s="61"/>
      <c r="AC1164" s="61"/>
      <c r="AD1164" s="61"/>
      <c r="AE1164" s="94"/>
    </row>
    <row r="1165" spans="1:31" ht="15.75" customHeight="1">
      <c r="A1165" s="16"/>
      <c r="B1165" s="41"/>
      <c r="C1165" s="41"/>
      <c r="D1165" s="41"/>
      <c r="E1165" s="41"/>
      <c r="F1165" s="16"/>
      <c r="G1165" s="16"/>
      <c r="H1165" s="16"/>
      <c r="I1165" s="16"/>
      <c r="J1165" s="16"/>
      <c r="K1165" s="16"/>
      <c r="L1165" s="16"/>
      <c r="M1165" s="41"/>
      <c r="N1165" s="41"/>
      <c r="O1165" s="41"/>
      <c r="P1165" s="41"/>
      <c r="Q1165" s="41"/>
      <c r="R1165" s="41"/>
      <c r="S1165" s="41"/>
      <c r="T1165" s="82"/>
      <c r="U1165" s="82"/>
      <c r="V1165" s="89"/>
      <c r="W1165" s="92"/>
      <c r="X1165" s="82"/>
      <c r="Y1165" s="82"/>
      <c r="Z1165" s="82"/>
      <c r="AA1165" s="82"/>
      <c r="AB1165" s="61"/>
      <c r="AC1165" s="61"/>
      <c r="AD1165" s="61"/>
      <c r="AE1165" s="94"/>
    </row>
    <row r="1166" spans="1:31" ht="15.75" customHeight="1">
      <c r="A1166" s="16"/>
      <c r="B1166" s="41"/>
      <c r="C1166" s="41"/>
      <c r="D1166" s="41"/>
      <c r="E1166" s="41"/>
      <c r="F1166" s="16"/>
      <c r="G1166" s="16"/>
      <c r="H1166" s="16"/>
      <c r="I1166" s="16"/>
      <c r="J1166" s="16"/>
      <c r="K1166" s="16"/>
      <c r="L1166" s="16"/>
      <c r="M1166" s="41"/>
      <c r="N1166" s="41"/>
      <c r="O1166" s="41"/>
      <c r="P1166" s="41"/>
      <c r="Q1166" s="41"/>
      <c r="R1166" s="41"/>
      <c r="S1166" s="41"/>
      <c r="T1166" s="82"/>
      <c r="U1166" s="82"/>
      <c r="V1166" s="89"/>
      <c r="W1166" s="92"/>
      <c r="X1166" s="82"/>
      <c r="Y1166" s="82"/>
      <c r="Z1166" s="82"/>
      <c r="AA1166" s="82"/>
      <c r="AB1166" s="61"/>
      <c r="AC1166" s="61"/>
      <c r="AD1166" s="61"/>
      <c r="AE1166" s="94"/>
    </row>
    <row r="1167" spans="1:31" ht="15.75" customHeight="1">
      <c r="A1167" s="16"/>
      <c r="B1167" s="41"/>
      <c r="C1167" s="41"/>
      <c r="D1167" s="41"/>
      <c r="E1167" s="41"/>
      <c r="F1167" s="16"/>
      <c r="G1167" s="16"/>
      <c r="H1167" s="16"/>
      <c r="I1167" s="16"/>
      <c r="J1167" s="16"/>
      <c r="K1167" s="16"/>
      <c r="L1167" s="16"/>
      <c r="M1167" s="41"/>
      <c r="N1167" s="41"/>
      <c r="O1167" s="41"/>
      <c r="P1167" s="41"/>
      <c r="Q1167" s="41"/>
      <c r="R1167" s="41"/>
      <c r="S1167" s="41"/>
      <c r="T1167" s="82"/>
      <c r="U1167" s="82"/>
      <c r="V1167" s="89"/>
      <c r="W1167" s="92"/>
      <c r="X1167" s="82"/>
      <c r="Y1167" s="82"/>
      <c r="Z1167" s="82"/>
      <c r="AA1167" s="82"/>
      <c r="AB1167" s="61"/>
      <c r="AC1167" s="61"/>
      <c r="AD1167" s="61"/>
      <c r="AE1167" s="94"/>
    </row>
    <row r="1168" spans="1:31" ht="15.75" customHeight="1">
      <c r="A1168" s="16"/>
      <c r="B1168" s="41"/>
      <c r="C1168" s="41"/>
      <c r="D1168" s="41"/>
      <c r="E1168" s="41"/>
      <c r="F1168" s="16"/>
      <c r="G1168" s="16"/>
      <c r="H1168" s="16"/>
      <c r="I1168" s="16"/>
      <c r="J1168" s="16"/>
      <c r="K1168" s="16"/>
      <c r="L1168" s="16"/>
      <c r="M1168" s="41"/>
      <c r="N1168" s="41"/>
      <c r="O1168" s="41"/>
      <c r="P1168" s="41"/>
      <c r="Q1168" s="41"/>
      <c r="R1168" s="41"/>
      <c r="S1168" s="41"/>
      <c r="T1168" s="82"/>
      <c r="U1168" s="82"/>
      <c r="V1168" s="89"/>
      <c r="W1168" s="92"/>
      <c r="X1168" s="82"/>
      <c r="Y1168" s="82"/>
      <c r="Z1168" s="82"/>
      <c r="AA1168" s="82"/>
      <c r="AB1168" s="61"/>
      <c r="AC1168" s="61"/>
      <c r="AD1168" s="61"/>
      <c r="AE1168" s="94"/>
    </row>
    <row r="1169" spans="1:31" ht="15.75" customHeight="1">
      <c r="A1169" s="16"/>
      <c r="B1169" s="41"/>
      <c r="C1169" s="41"/>
      <c r="D1169" s="41"/>
      <c r="E1169" s="41"/>
      <c r="F1169" s="16"/>
      <c r="G1169" s="16"/>
      <c r="H1169" s="16"/>
      <c r="I1169" s="16"/>
      <c r="J1169" s="16"/>
      <c r="K1169" s="16"/>
      <c r="L1169" s="16"/>
      <c r="M1169" s="41"/>
      <c r="N1169" s="41"/>
      <c r="O1169" s="41"/>
      <c r="P1169" s="41"/>
      <c r="Q1169" s="41"/>
      <c r="R1169" s="41"/>
      <c r="S1169" s="41"/>
      <c r="T1169" s="82"/>
      <c r="U1169" s="82"/>
      <c r="V1169" s="89"/>
      <c r="W1169" s="92"/>
      <c r="X1169" s="82"/>
      <c r="Y1169" s="82"/>
      <c r="Z1169" s="82"/>
      <c r="AA1169" s="82"/>
      <c r="AB1169" s="61"/>
      <c r="AC1169" s="61"/>
      <c r="AD1169" s="61"/>
      <c r="AE1169" s="94"/>
    </row>
    <row r="1170" spans="1:31" ht="15.75" customHeight="1">
      <c r="A1170" s="16"/>
      <c r="B1170" s="41"/>
      <c r="C1170" s="41"/>
      <c r="D1170" s="41"/>
      <c r="E1170" s="41"/>
      <c r="F1170" s="16"/>
      <c r="G1170" s="16"/>
      <c r="H1170" s="16"/>
      <c r="I1170" s="16"/>
      <c r="J1170" s="16"/>
      <c r="K1170" s="16"/>
      <c r="L1170" s="16"/>
      <c r="M1170" s="41"/>
      <c r="N1170" s="41"/>
      <c r="O1170" s="41"/>
      <c r="P1170" s="41"/>
      <c r="Q1170" s="41"/>
      <c r="R1170" s="41"/>
      <c r="S1170" s="41"/>
      <c r="T1170" s="82"/>
      <c r="U1170" s="82"/>
      <c r="V1170" s="89"/>
      <c r="W1170" s="92"/>
      <c r="X1170" s="82"/>
      <c r="Y1170" s="82"/>
      <c r="Z1170" s="82"/>
      <c r="AA1170" s="82"/>
      <c r="AB1170" s="61"/>
      <c r="AC1170" s="61"/>
      <c r="AD1170" s="61"/>
      <c r="AE1170" s="94"/>
    </row>
    <row r="1171" spans="1:31" ht="15.75" customHeight="1">
      <c r="A1171" s="16"/>
      <c r="B1171" s="41"/>
      <c r="C1171" s="41"/>
      <c r="D1171" s="41"/>
      <c r="E1171" s="41"/>
      <c r="F1171" s="16"/>
      <c r="G1171" s="16"/>
      <c r="H1171" s="16"/>
      <c r="I1171" s="16"/>
      <c r="J1171" s="16"/>
      <c r="K1171" s="16"/>
      <c r="L1171" s="16"/>
      <c r="M1171" s="41"/>
      <c r="N1171" s="41"/>
      <c r="O1171" s="41"/>
      <c r="P1171" s="41"/>
      <c r="Q1171" s="41"/>
      <c r="R1171" s="41"/>
      <c r="S1171" s="41"/>
      <c r="T1171" s="82"/>
      <c r="U1171" s="82"/>
      <c r="V1171" s="89"/>
      <c r="W1171" s="92"/>
      <c r="X1171" s="82"/>
      <c r="Y1171" s="82"/>
      <c r="Z1171" s="82"/>
      <c r="AA1171" s="82"/>
      <c r="AB1171" s="61"/>
      <c r="AC1171" s="61"/>
      <c r="AD1171" s="61"/>
      <c r="AE1171" s="94"/>
    </row>
    <row r="1172" spans="1:31" ht="15.75" customHeight="1">
      <c r="A1172" s="16"/>
      <c r="B1172" s="41"/>
      <c r="C1172" s="41"/>
      <c r="D1172" s="41"/>
      <c r="E1172" s="41"/>
      <c r="F1172" s="16"/>
      <c r="G1172" s="16"/>
      <c r="H1172" s="16"/>
      <c r="I1172" s="16"/>
      <c r="J1172" s="16"/>
      <c r="K1172" s="16"/>
      <c r="L1172" s="16"/>
      <c r="M1172" s="41"/>
      <c r="N1172" s="41"/>
      <c r="O1172" s="41"/>
      <c r="P1172" s="41"/>
      <c r="Q1172" s="41"/>
      <c r="R1172" s="41"/>
      <c r="S1172" s="41"/>
      <c r="T1172" s="82"/>
      <c r="U1172" s="82"/>
      <c r="V1172" s="89"/>
      <c r="W1172" s="92"/>
      <c r="X1172" s="82"/>
      <c r="Y1172" s="82"/>
      <c r="Z1172" s="82"/>
      <c r="AA1172" s="82"/>
      <c r="AB1172" s="61"/>
      <c r="AC1172" s="61"/>
      <c r="AD1172" s="61"/>
      <c r="AE1172" s="94"/>
    </row>
    <row r="1173" spans="1:31" ht="15.75" customHeight="1">
      <c r="A1173" s="16"/>
      <c r="B1173" s="41"/>
      <c r="C1173" s="41"/>
      <c r="D1173" s="41"/>
      <c r="E1173" s="41"/>
      <c r="F1173" s="16"/>
      <c r="G1173" s="16"/>
      <c r="H1173" s="16"/>
      <c r="I1173" s="16"/>
      <c r="J1173" s="16"/>
      <c r="K1173" s="16"/>
      <c r="L1173" s="16"/>
      <c r="M1173" s="41"/>
      <c r="N1173" s="41"/>
      <c r="O1173" s="41"/>
      <c r="P1173" s="41"/>
      <c r="Q1173" s="41"/>
      <c r="R1173" s="41"/>
      <c r="S1173" s="41"/>
      <c r="T1173" s="82"/>
      <c r="U1173" s="82"/>
      <c r="V1173" s="89"/>
      <c r="W1173" s="92"/>
      <c r="X1173" s="82"/>
      <c r="Y1173" s="82"/>
      <c r="Z1173" s="82"/>
      <c r="AA1173" s="82"/>
      <c r="AB1173" s="61"/>
      <c r="AC1173" s="61"/>
      <c r="AD1173" s="61"/>
      <c r="AE1173" s="94"/>
    </row>
    <row r="1174" spans="1:31" ht="15.75" customHeight="1">
      <c r="A1174" s="16"/>
      <c r="B1174" s="41"/>
      <c r="C1174" s="41"/>
      <c r="D1174" s="41"/>
      <c r="E1174" s="41"/>
      <c r="F1174" s="16"/>
      <c r="G1174" s="16"/>
      <c r="H1174" s="16"/>
      <c r="I1174" s="16"/>
      <c r="J1174" s="16"/>
      <c r="K1174" s="16"/>
      <c r="L1174" s="16"/>
      <c r="M1174" s="41"/>
      <c r="N1174" s="41"/>
      <c r="O1174" s="41"/>
      <c r="P1174" s="41"/>
      <c r="Q1174" s="41"/>
      <c r="R1174" s="41"/>
      <c r="S1174" s="41"/>
      <c r="T1174" s="82"/>
      <c r="U1174" s="82"/>
      <c r="V1174" s="89"/>
      <c r="W1174" s="92"/>
      <c r="X1174" s="82"/>
      <c r="Y1174" s="82"/>
      <c r="Z1174" s="82"/>
      <c r="AA1174" s="82"/>
      <c r="AB1174" s="67"/>
      <c r="AC1174" s="67"/>
      <c r="AD1174" s="67"/>
      <c r="AE1174" s="94"/>
    </row>
    <row r="1175" spans="1:31" ht="15.75" customHeight="1">
      <c r="A1175" s="16"/>
      <c r="B1175" s="41"/>
      <c r="C1175" s="41"/>
      <c r="D1175" s="41"/>
      <c r="E1175" s="41"/>
      <c r="F1175" s="16"/>
      <c r="G1175" s="16"/>
      <c r="H1175" s="16"/>
      <c r="I1175" s="16"/>
      <c r="J1175" s="16"/>
      <c r="K1175" s="16"/>
      <c r="L1175" s="16"/>
      <c r="M1175" s="41"/>
      <c r="N1175" s="41"/>
      <c r="O1175" s="41"/>
      <c r="P1175" s="41"/>
      <c r="Q1175" s="41"/>
      <c r="R1175" s="41"/>
      <c r="S1175" s="41"/>
      <c r="T1175" s="82"/>
      <c r="U1175" s="82"/>
      <c r="V1175" s="89"/>
      <c r="W1175" s="92"/>
      <c r="X1175" s="82"/>
      <c r="Y1175" s="82"/>
      <c r="Z1175" s="82"/>
      <c r="AA1175" s="82"/>
      <c r="AB1175" s="93" t="str">
        <f>Acciones_aportes!C2797</f>
        <v xml:space="preserve">Incidencia de la acción sustantiva en la política pública y otras formas de toma de decisiones </v>
      </c>
      <c r="AC1175" s="88" t="str">
        <f>Acciones_aportes!B2798</f>
        <v>Académico</v>
      </c>
      <c r="AD1175" s="25" t="str">
        <f ca="1">IFERROR(__xludf.DUMMYFUNCTION("FILTER(X$2:X$509,W$2:W$509=AB1175,V$2:V$509=AC1175)"),"3.4.1. Desarrollar una agenda universitaria, basada en evidencia y en el conocimiento que incida en la formulación e implementación de política pública")</f>
        <v>3.4.1. Desarrollar una agenda universitaria, basada en evidencia y en el conocimiento que incida en la formulación e implementación de política pública</v>
      </c>
      <c r="AE1175" s="94"/>
    </row>
    <row r="1176" spans="1:31" ht="15.75" customHeight="1">
      <c r="A1176" s="16"/>
      <c r="B1176" s="41"/>
      <c r="C1176" s="41"/>
      <c r="D1176" s="41"/>
      <c r="E1176" s="41"/>
      <c r="F1176" s="16"/>
      <c r="G1176" s="16"/>
      <c r="H1176" s="16"/>
      <c r="I1176" s="16"/>
      <c r="J1176" s="16"/>
      <c r="K1176" s="16"/>
      <c r="L1176" s="16"/>
      <c r="M1176" s="41"/>
      <c r="N1176" s="41"/>
      <c r="O1176" s="41"/>
      <c r="P1176" s="41"/>
      <c r="Q1176" s="41"/>
      <c r="R1176" s="41"/>
      <c r="S1176" s="41"/>
      <c r="T1176" s="82"/>
      <c r="U1176" s="82"/>
      <c r="V1176" s="89"/>
      <c r="W1176" s="92"/>
      <c r="X1176" s="82"/>
      <c r="Y1176" s="82"/>
      <c r="Z1176" s="82"/>
      <c r="AA1176" s="82"/>
      <c r="AB1176" s="61"/>
      <c r="AC1176" s="61"/>
      <c r="AD1176" s="61" t="str">
        <f ca="1">IFERROR(__xludf.DUMMYFUNCTION("""COMPUTED_VALUE"""),"3.4.2. Desarrollar acciones que promuevan la incorporación de las personas integrantes de la comunidad universitaria en la gestión política y en diferentes espacios de participación ciudadana nacional e internacional")</f>
        <v>3.4.2. Desarrollar acciones que promuevan la incorporación de las personas integrantes de la comunidad universitaria en la gestión política y en diferentes espacios de participación ciudadana nacional e internacional</v>
      </c>
      <c r="AE1176" s="94"/>
    </row>
    <row r="1177" spans="1:31" ht="15.75" customHeight="1">
      <c r="A1177" s="16"/>
      <c r="B1177" s="41"/>
      <c r="C1177" s="41"/>
      <c r="D1177" s="41"/>
      <c r="E1177" s="41"/>
      <c r="F1177" s="16"/>
      <c r="G1177" s="16"/>
      <c r="H1177" s="16"/>
      <c r="I1177" s="16"/>
      <c r="J1177" s="16"/>
      <c r="K1177" s="16"/>
      <c r="L1177" s="16"/>
      <c r="M1177" s="41"/>
      <c r="N1177" s="41"/>
      <c r="O1177" s="41"/>
      <c r="P1177" s="41"/>
      <c r="Q1177" s="41"/>
      <c r="R1177" s="41"/>
      <c r="S1177" s="41"/>
      <c r="T1177" s="82"/>
      <c r="U1177" s="82"/>
      <c r="V1177" s="89"/>
      <c r="W1177" s="92"/>
      <c r="X1177" s="82"/>
      <c r="Y1177" s="82"/>
      <c r="Z1177" s="82"/>
      <c r="AA1177" s="82"/>
      <c r="AB1177" s="26" t="str">
        <f ca="1">IFERROR(__xludf.DUMMYFUNCTION("UNIQUE(FILTER(V$2:V$509,W$2:W$509=AB1175))"),"Académico")</f>
        <v>Académico</v>
      </c>
      <c r="AC1177" s="61"/>
      <c r="AD1177" s="61" t="str">
        <f ca="1">IFERROR(__xludf.DUMMYFUNCTION("""COMPUTED_VALUE"""),"3.4.3. Impulsar iniciativas académicas que promuevan la incidencia del quehacer Universitario en la política pública y otras formas de toma de decisiones con participación inter y multi sectorial")</f>
        <v>3.4.3. Impulsar iniciativas académicas que promuevan la incidencia del quehacer Universitario en la política pública y otras formas de toma de decisiones con participación inter y multi sectorial</v>
      </c>
      <c r="AE1177" s="94"/>
    </row>
    <row r="1178" spans="1:31" ht="15.75" customHeight="1">
      <c r="A1178" s="16"/>
      <c r="B1178" s="41"/>
      <c r="C1178" s="41"/>
      <c r="D1178" s="41"/>
      <c r="E1178" s="41"/>
      <c r="F1178" s="16"/>
      <c r="G1178" s="16"/>
      <c r="H1178" s="16"/>
      <c r="I1178" s="16"/>
      <c r="J1178" s="16"/>
      <c r="K1178" s="16"/>
      <c r="L1178" s="16"/>
      <c r="M1178" s="41"/>
      <c r="N1178" s="41"/>
      <c r="O1178" s="41"/>
      <c r="P1178" s="41"/>
      <c r="Q1178" s="41"/>
      <c r="R1178" s="41"/>
      <c r="S1178" s="41"/>
      <c r="T1178" s="82"/>
      <c r="U1178" s="82"/>
      <c r="V1178" s="89"/>
      <c r="W1178" s="92"/>
      <c r="X1178" s="82"/>
      <c r="Y1178" s="82"/>
      <c r="Z1178" s="82"/>
      <c r="AA1178" s="82"/>
      <c r="AB1178" s="61"/>
      <c r="AC1178" s="61"/>
      <c r="AD1178" s="61"/>
      <c r="AE1178" s="94"/>
    </row>
    <row r="1179" spans="1:31" ht="15.75" customHeight="1">
      <c r="A1179" s="16"/>
      <c r="B1179" s="41"/>
      <c r="C1179" s="41"/>
      <c r="D1179" s="41"/>
      <c r="E1179" s="41"/>
      <c r="F1179" s="16"/>
      <c r="G1179" s="16"/>
      <c r="H1179" s="16"/>
      <c r="I1179" s="16"/>
      <c r="J1179" s="16"/>
      <c r="K1179" s="16"/>
      <c r="L1179" s="16"/>
      <c r="M1179" s="41"/>
      <c r="N1179" s="41"/>
      <c r="O1179" s="41"/>
      <c r="P1179" s="41"/>
      <c r="Q1179" s="41"/>
      <c r="R1179" s="41"/>
      <c r="S1179" s="41"/>
      <c r="T1179" s="82"/>
      <c r="U1179" s="82"/>
      <c r="V1179" s="89"/>
      <c r="W1179" s="92"/>
      <c r="X1179" s="82"/>
      <c r="Y1179" s="82"/>
      <c r="Z1179" s="82"/>
      <c r="AA1179" s="82"/>
      <c r="AB1179" s="61"/>
      <c r="AC1179" s="61"/>
      <c r="AD1179" s="61"/>
      <c r="AE1179" s="94"/>
    </row>
    <row r="1180" spans="1:31" ht="15.75" customHeight="1">
      <c r="A1180" s="16"/>
      <c r="B1180" s="41"/>
      <c r="C1180" s="41"/>
      <c r="D1180" s="41"/>
      <c r="E1180" s="41"/>
      <c r="F1180" s="16"/>
      <c r="G1180" s="16"/>
      <c r="H1180" s="16"/>
      <c r="I1180" s="16"/>
      <c r="J1180" s="16"/>
      <c r="K1180" s="16"/>
      <c r="L1180" s="16"/>
      <c r="M1180" s="41"/>
      <c r="N1180" s="41"/>
      <c r="O1180" s="41"/>
      <c r="P1180" s="41"/>
      <c r="Q1180" s="41"/>
      <c r="R1180" s="41"/>
      <c r="S1180" s="41"/>
      <c r="T1180" s="82"/>
      <c r="U1180" s="82"/>
      <c r="V1180" s="89"/>
      <c r="W1180" s="92"/>
      <c r="X1180" s="82"/>
      <c r="Y1180" s="82"/>
      <c r="Z1180" s="82"/>
      <c r="AA1180" s="82"/>
      <c r="AB1180" s="61"/>
      <c r="AC1180" s="61"/>
      <c r="AD1180" s="61"/>
      <c r="AE1180" s="94"/>
    </row>
    <row r="1181" spans="1:31" ht="15.75" customHeight="1">
      <c r="A1181" s="16"/>
      <c r="B1181" s="41"/>
      <c r="C1181" s="41"/>
      <c r="D1181" s="41"/>
      <c r="E1181" s="41"/>
      <c r="F1181" s="16"/>
      <c r="G1181" s="16"/>
      <c r="H1181" s="16"/>
      <c r="I1181" s="16"/>
      <c r="J1181" s="16"/>
      <c r="K1181" s="16"/>
      <c r="L1181" s="16"/>
      <c r="M1181" s="41"/>
      <c r="N1181" s="41"/>
      <c r="O1181" s="41"/>
      <c r="P1181" s="41"/>
      <c r="Q1181" s="41"/>
      <c r="R1181" s="41"/>
      <c r="S1181" s="41"/>
      <c r="T1181" s="82"/>
      <c r="U1181" s="82"/>
      <c r="V1181" s="89"/>
      <c r="W1181" s="92"/>
      <c r="X1181" s="82"/>
      <c r="Y1181" s="82"/>
      <c r="Z1181" s="82"/>
      <c r="AA1181" s="82"/>
      <c r="AB1181" s="61"/>
      <c r="AC1181" s="61"/>
      <c r="AD1181" s="61"/>
      <c r="AE1181" s="94"/>
    </row>
    <row r="1182" spans="1:31" ht="15.75" customHeight="1">
      <c r="A1182" s="16"/>
      <c r="B1182" s="41"/>
      <c r="C1182" s="41"/>
      <c r="D1182" s="41"/>
      <c r="E1182" s="41"/>
      <c r="F1182" s="16"/>
      <c r="G1182" s="16"/>
      <c r="H1182" s="16"/>
      <c r="I1182" s="16"/>
      <c r="J1182" s="16"/>
      <c r="K1182" s="16"/>
      <c r="L1182" s="16"/>
      <c r="M1182" s="41"/>
      <c r="N1182" s="41"/>
      <c r="O1182" s="41"/>
      <c r="P1182" s="41"/>
      <c r="Q1182" s="41"/>
      <c r="R1182" s="41"/>
      <c r="S1182" s="41"/>
      <c r="T1182" s="82"/>
      <c r="U1182" s="82"/>
      <c r="V1182" s="89"/>
      <c r="W1182" s="92"/>
      <c r="X1182" s="82"/>
      <c r="Y1182" s="82"/>
      <c r="Z1182" s="82"/>
      <c r="AA1182" s="82"/>
      <c r="AB1182" s="61"/>
      <c r="AC1182" s="61"/>
      <c r="AD1182" s="61"/>
      <c r="AE1182" s="94"/>
    </row>
    <row r="1183" spans="1:31" ht="15.75" customHeight="1">
      <c r="A1183" s="16"/>
      <c r="B1183" s="41"/>
      <c r="C1183" s="41"/>
      <c r="D1183" s="41"/>
      <c r="E1183" s="41"/>
      <c r="F1183" s="16"/>
      <c r="G1183" s="16"/>
      <c r="H1183" s="16"/>
      <c r="I1183" s="16"/>
      <c r="J1183" s="16"/>
      <c r="K1183" s="16"/>
      <c r="L1183" s="16"/>
      <c r="M1183" s="41"/>
      <c r="N1183" s="41"/>
      <c r="O1183" s="41"/>
      <c r="P1183" s="41"/>
      <c r="Q1183" s="41"/>
      <c r="R1183" s="41"/>
      <c r="S1183" s="41"/>
      <c r="T1183" s="82"/>
      <c r="U1183" s="82"/>
      <c r="V1183" s="89"/>
      <c r="W1183" s="92"/>
      <c r="X1183" s="82"/>
      <c r="Y1183" s="82"/>
      <c r="Z1183" s="82"/>
      <c r="AA1183" s="82"/>
      <c r="AB1183" s="61"/>
      <c r="AC1183" s="61"/>
      <c r="AD1183" s="61"/>
      <c r="AE1183" s="94"/>
    </row>
    <row r="1184" spans="1:31" ht="15.75" customHeight="1">
      <c r="A1184" s="16"/>
      <c r="B1184" s="41"/>
      <c r="C1184" s="41"/>
      <c r="D1184" s="41"/>
      <c r="E1184" s="41"/>
      <c r="F1184" s="16"/>
      <c r="G1184" s="16"/>
      <c r="H1184" s="16"/>
      <c r="I1184" s="16"/>
      <c r="J1184" s="16"/>
      <c r="K1184" s="16"/>
      <c r="L1184" s="16"/>
      <c r="M1184" s="41"/>
      <c r="N1184" s="41"/>
      <c r="O1184" s="41"/>
      <c r="P1184" s="41"/>
      <c r="Q1184" s="41"/>
      <c r="R1184" s="41"/>
      <c r="S1184" s="41"/>
      <c r="T1184" s="82"/>
      <c r="U1184" s="82"/>
      <c r="V1184" s="89"/>
      <c r="W1184" s="92"/>
      <c r="X1184" s="82"/>
      <c r="Y1184" s="82"/>
      <c r="Z1184" s="82"/>
      <c r="AA1184" s="82"/>
      <c r="AB1184" s="61"/>
      <c r="AC1184" s="61"/>
      <c r="AD1184" s="61"/>
      <c r="AE1184" s="94"/>
    </row>
    <row r="1185" spans="1:31" ht="15.75" customHeight="1">
      <c r="A1185" s="16"/>
      <c r="B1185" s="41"/>
      <c r="C1185" s="41"/>
      <c r="D1185" s="41"/>
      <c r="E1185" s="41"/>
      <c r="F1185" s="16"/>
      <c r="G1185" s="16"/>
      <c r="H1185" s="16"/>
      <c r="I1185" s="16"/>
      <c r="J1185" s="16"/>
      <c r="K1185" s="16"/>
      <c r="L1185" s="16"/>
      <c r="M1185" s="41"/>
      <c r="N1185" s="41"/>
      <c r="O1185" s="41"/>
      <c r="P1185" s="41"/>
      <c r="Q1185" s="41"/>
      <c r="R1185" s="41"/>
      <c r="S1185" s="41"/>
      <c r="T1185" s="82"/>
      <c r="U1185" s="82"/>
      <c r="V1185" s="89"/>
      <c r="W1185" s="92"/>
      <c r="X1185" s="82"/>
      <c r="Y1185" s="82"/>
      <c r="Z1185" s="82"/>
      <c r="AA1185" s="82"/>
      <c r="AB1185" s="61"/>
      <c r="AC1185" s="61"/>
      <c r="AD1185" s="61"/>
      <c r="AE1185" s="94"/>
    </row>
    <row r="1186" spans="1:31" ht="15.75" customHeight="1">
      <c r="A1186" s="16"/>
      <c r="B1186" s="41"/>
      <c r="C1186" s="41"/>
      <c r="D1186" s="41"/>
      <c r="E1186" s="41"/>
      <c r="F1186" s="16"/>
      <c r="G1186" s="16"/>
      <c r="H1186" s="16"/>
      <c r="I1186" s="16"/>
      <c r="J1186" s="16"/>
      <c r="K1186" s="16"/>
      <c r="L1186" s="16"/>
      <c r="M1186" s="41"/>
      <c r="N1186" s="41"/>
      <c r="O1186" s="41"/>
      <c r="P1186" s="41"/>
      <c r="Q1186" s="41"/>
      <c r="R1186" s="41"/>
      <c r="S1186" s="41"/>
      <c r="T1186" s="82"/>
      <c r="U1186" s="82"/>
      <c r="V1186" s="89"/>
      <c r="W1186" s="92"/>
      <c r="X1186" s="82"/>
      <c r="Y1186" s="82"/>
      <c r="Z1186" s="82"/>
      <c r="AA1186" s="82"/>
      <c r="AB1186" s="61"/>
      <c r="AC1186" s="61"/>
      <c r="AD1186" s="61"/>
      <c r="AE1186" s="94"/>
    </row>
    <row r="1187" spans="1:31" ht="15.75" customHeight="1">
      <c r="A1187" s="16"/>
      <c r="B1187" s="41"/>
      <c r="C1187" s="41"/>
      <c r="D1187" s="41"/>
      <c r="E1187" s="41"/>
      <c r="F1187" s="16"/>
      <c r="G1187" s="16"/>
      <c r="H1187" s="16"/>
      <c r="I1187" s="16"/>
      <c r="J1187" s="16"/>
      <c r="K1187" s="16"/>
      <c r="L1187" s="16"/>
      <c r="M1187" s="41"/>
      <c r="N1187" s="41"/>
      <c r="O1187" s="41"/>
      <c r="P1187" s="41"/>
      <c r="Q1187" s="41"/>
      <c r="R1187" s="41"/>
      <c r="S1187" s="41"/>
      <c r="T1187" s="82"/>
      <c r="U1187" s="82"/>
      <c r="V1187" s="89"/>
      <c r="W1187" s="92"/>
      <c r="X1187" s="82"/>
      <c r="Y1187" s="82"/>
      <c r="Z1187" s="82"/>
      <c r="AA1187" s="82"/>
      <c r="AB1187" s="61"/>
      <c r="AC1187" s="61"/>
      <c r="AD1187" s="61"/>
      <c r="AE1187" s="94"/>
    </row>
    <row r="1188" spans="1:31" ht="15.75" customHeight="1">
      <c r="A1188" s="16"/>
      <c r="B1188" s="41"/>
      <c r="C1188" s="41"/>
      <c r="D1188" s="41"/>
      <c r="E1188" s="41"/>
      <c r="F1188" s="16"/>
      <c r="G1188" s="16"/>
      <c r="H1188" s="16"/>
      <c r="I1188" s="16"/>
      <c r="J1188" s="16"/>
      <c r="K1188" s="16"/>
      <c r="L1188" s="16"/>
      <c r="M1188" s="41"/>
      <c r="N1188" s="41"/>
      <c r="O1188" s="41"/>
      <c r="P1188" s="41"/>
      <c r="Q1188" s="41"/>
      <c r="R1188" s="41"/>
      <c r="S1188" s="41"/>
      <c r="T1188" s="82"/>
      <c r="U1188" s="82"/>
      <c r="V1188" s="89"/>
      <c r="W1188" s="92"/>
      <c r="X1188" s="82"/>
      <c r="Y1188" s="82"/>
      <c r="Z1188" s="82"/>
      <c r="AA1188" s="82"/>
      <c r="AB1188" s="61"/>
      <c r="AC1188" s="61"/>
      <c r="AD1188" s="61"/>
      <c r="AE1188" s="94"/>
    </row>
    <row r="1189" spans="1:31" ht="15.75" customHeight="1">
      <c r="A1189" s="16"/>
      <c r="B1189" s="41"/>
      <c r="C1189" s="41"/>
      <c r="D1189" s="41"/>
      <c r="E1189" s="41"/>
      <c r="F1189" s="16"/>
      <c r="G1189" s="16"/>
      <c r="H1189" s="16"/>
      <c r="I1189" s="16"/>
      <c r="J1189" s="16"/>
      <c r="K1189" s="16"/>
      <c r="L1189" s="16"/>
      <c r="M1189" s="41"/>
      <c r="N1189" s="41"/>
      <c r="O1189" s="41"/>
      <c r="P1189" s="41"/>
      <c r="Q1189" s="41"/>
      <c r="R1189" s="41"/>
      <c r="S1189" s="41"/>
      <c r="T1189" s="82"/>
      <c r="U1189" s="82"/>
      <c r="V1189" s="89"/>
      <c r="W1189" s="92"/>
      <c r="X1189" s="82"/>
      <c r="Y1189" s="82"/>
      <c r="Z1189" s="82"/>
      <c r="AA1189" s="82"/>
      <c r="AB1189" s="61"/>
      <c r="AC1189" s="61"/>
      <c r="AD1189" s="61"/>
      <c r="AE1189" s="94"/>
    </row>
    <row r="1190" spans="1:31" ht="15.75" customHeight="1">
      <c r="A1190" s="16"/>
      <c r="B1190" s="41"/>
      <c r="C1190" s="41"/>
      <c r="D1190" s="41"/>
      <c r="E1190" s="41"/>
      <c r="F1190" s="16"/>
      <c r="G1190" s="16"/>
      <c r="H1190" s="16"/>
      <c r="I1190" s="16"/>
      <c r="J1190" s="16"/>
      <c r="K1190" s="16"/>
      <c r="L1190" s="16"/>
      <c r="M1190" s="41"/>
      <c r="N1190" s="41"/>
      <c r="O1190" s="41"/>
      <c r="P1190" s="41"/>
      <c r="Q1190" s="41"/>
      <c r="R1190" s="41"/>
      <c r="S1190" s="41"/>
      <c r="T1190" s="82"/>
      <c r="U1190" s="82"/>
      <c r="V1190" s="89"/>
      <c r="W1190" s="92"/>
      <c r="X1190" s="82"/>
      <c r="Y1190" s="82"/>
      <c r="Z1190" s="82"/>
      <c r="AA1190" s="82"/>
      <c r="AB1190" s="61"/>
      <c r="AC1190" s="61"/>
      <c r="AD1190" s="61"/>
      <c r="AE1190" s="94"/>
    </row>
    <row r="1191" spans="1:31" ht="15.75" customHeight="1">
      <c r="A1191" s="16"/>
      <c r="B1191" s="41"/>
      <c r="C1191" s="41"/>
      <c r="D1191" s="41"/>
      <c r="E1191" s="41"/>
      <c r="F1191" s="16"/>
      <c r="G1191" s="16"/>
      <c r="H1191" s="16"/>
      <c r="I1191" s="16"/>
      <c r="J1191" s="16"/>
      <c r="K1191" s="16"/>
      <c r="L1191" s="16"/>
      <c r="M1191" s="41"/>
      <c r="N1191" s="41"/>
      <c r="O1191" s="41"/>
      <c r="P1191" s="41"/>
      <c r="Q1191" s="41"/>
      <c r="R1191" s="41"/>
      <c r="S1191" s="41"/>
      <c r="T1191" s="82"/>
      <c r="U1191" s="82"/>
      <c r="V1191" s="89"/>
      <c r="W1191" s="92"/>
      <c r="X1191" s="82"/>
      <c r="Y1191" s="82"/>
      <c r="Z1191" s="82"/>
      <c r="AA1191" s="82"/>
      <c r="AB1191" s="61"/>
      <c r="AC1191" s="61"/>
      <c r="AD1191" s="61"/>
      <c r="AE1191" s="94"/>
    </row>
    <row r="1192" spans="1:31" ht="15.75" customHeight="1">
      <c r="A1192" s="16"/>
      <c r="B1192" s="41"/>
      <c r="C1192" s="41"/>
      <c r="D1192" s="41"/>
      <c r="E1192" s="41"/>
      <c r="F1192" s="16"/>
      <c r="G1192" s="16"/>
      <c r="H1192" s="16"/>
      <c r="I1192" s="16"/>
      <c r="J1192" s="16"/>
      <c r="K1192" s="16"/>
      <c r="L1192" s="16"/>
      <c r="M1192" s="41"/>
      <c r="N1192" s="41"/>
      <c r="O1192" s="41"/>
      <c r="P1192" s="41"/>
      <c r="Q1192" s="41"/>
      <c r="R1192" s="41"/>
      <c r="S1192" s="41"/>
      <c r="T1192" s="82"/>
      <c r="U1192" s="82"/>
      <c r="V1192" s="89"/>
      <c r="W1192" s="92"/>
      <c r="X1192" s="82"/>
      <c r="Y1192" s="82"/>
      <c r="Z1192" s="82"/>
      <c r="AA1192" s="82"/>
      <c r="AB1192" s="67"/>
      <c r="AC1192" s="67"/>
      <c r="AD1192" s="67"/>
      <c r="AE1192" s="94"/>
    </row>
    <row r="1193" spans="1:31" ht="15.75" customHeight="1">
      <c r="A1193" s="16"/>
      <c r="B1193" s="41"/>
      <c r="C1193" s="41"/>
      <c r="D1193" s="41"/>
      <c r="E1193" s="41"/>
      <c r="F1193" s="16"/>
      <c r="G1193" s="16"/>
      <c r="H1193" s="16"/>
      <c r="I1193" s="16"/>
      <c r="J1193" s="16"/>
      <c r="K1193" s="16"/>
      <c r="L1193" s="16"/>
      <c r="M1193" s="41"/>
      <c r="N1193" s="41"/>
      <c r="O1193" s="41"/>
      <c r="P1193" s="41"/>
      <c r="Q1193" s="41"/>
      <c r="R1193" s="41"/>
      <c r="S1193" s="41"/>
      <c r="T1193" s="82"/>
      <c r="U1193" s="82"/>
      <c r="V1193" s="89"/>
      <c r="W1193" s="92"/>
      <c r="X1193" s="82"/>
      <c r="Y1193" s="82"/>
      <c r="Z1193" s="82"/>
      <c r="AA1193" s="82"/>
      <c r="AB1193" s="93" t="str">
        <f>Acciones_aportes!C2840</f>
        <v xml:space="preserve">Incidencia de la acción sustantiva en la política pública y otras formas de toma de decisiones </v>
      </c>
      <c r="AC1193" s="88" t="str">
        <f>Acciones_aportes!B2841</f>
        <v>Académico</v>
      </c>
      <c r="AD1193" s="25" t="str">
        <f ca="1">IFERROR(__xludf.DUMMYFUNCTION("FILTER(X$2:X$509,W$2:W$509=AB1193,V$2:V$509=AC1193)"),"3.4.1. Desarrollar una agenda universitaria, basada en evidencia y en el conocimiento que incida en la formulación e implementación de política pública")</f>
        <v>3.4.1. Desarrollar una agenda universitaria, basada en evidencia y en el conocimiento que incida en la formulación e implementación de política pública</v>
      </c>
      <c r="AE1193" s="94"/>
    </row>
    <row r="1194" spans="1:31" ht="15.75" customHeight="1">
      <c r="A1194" s="16"/>
      <c r="B1194" s="41"/>
      <c r="C1194" s="41"/>
      <c r="D1194" s="41"/>
      <c r="E1194" s="41"/>
      <c r="F1194" s="16"/>
      <c r="G1194" s="16"/>
      <c r="H1194" s="16"/>
      <c r="I1194" s="16"/>
      <c r="J1194" s="16"/>
      <c r="K1194" s="16"/>
      <c r="L1194" s="16"/>
      <c r="M1194" s="41"/>
      <c r="N1194" s="41"/>
      <c r="O1194" s="41"/>
      <c r="P1194" s="41"/>
      <c r="Q1194" s="41"/>
      <c r="R1194" s="41"/>
      <c r="S1194" s="41"/>
      <c r="T1194" s="82"/>
      <c r="U1194" s="82"/>
      <c r="V1194" s="89"/>
      <c r="W1194" s="92"/>
      <c r="X1194" s="82"/>
      <c r="Y1194" s="82"/>
      <c r="Z1194" s="82"/>
      <c r="AA1194" s="82"/>
      <c r="AB1194" s="61"/>
      <c r="AC1194" s="61"/>
      <c r="AD1194" s="61" t="str">
        <f ca="1">IFERROR(__xludf.DUMMYFUNCTION("""COMPUTED_VALUE"""),"3.4.2. Desarrollar acciones que promuevan la incorporación de las personas integrantes de la comunidad universitaria en la gestión política y en diferentes espacios de participación ciudadana nacional e internacional")</f>
        <v>3.4.2. Desarrollar acciones que promuevan la incorporación de las personas integrantes de la comunidad universitaria en la gestión política y en diferentes espacios de participación ciudadana nacional e internacional</v>
      </c>
      <c r="AE1194" s="94"/>
    </row>
    <row r="1195" spans="1:31" ht="15.75" customHeight="1">
      <c r="A1195" s="16"/>
      <c r="B1195" s="41"/>
      <c r="C1195" s="41"/>
      <c r="D1195" s="41"/>
      <c r="E1195" s="41"/>
      <c r="F1195" s="16"/>
      <c r="G1195" s="16"/>
      <c r="H1195" s="16"/>
      <c r="I1195" s="16"/>
      <c r="J1195" s="16"/>
      <c r="K1195" s="16"/>
      <c r="L1195" s="16"/>
      <c r="M1195" s="41"/>
      <c r="N1195" s="41"/>
      <c r="O1195" s="41"/>
      <c r="P1195" s="41"/>
      <c r="Q1195" s="41"/>
      <c r="R1195" s="41"/>
      <c r="S1195" s="41"/>
      <c r="T1195" s="82"/>
      <c r="U1195" s="82"/>
      <c r="V1195" s="89"/>
      <c r="W1195" s="92"/>
      <c r="X1195" s="82"/>
      <c r="Y1195" s="82"/>
      <c r="Z1195" s="82"/>
      <c r="AA1195" s="82"/>
      <c r="AB1195" s="26" t="str">
        <f ca="1">IFERROR(__xludf.DUMMYFUNCTION("UNIQUE(FILTER(V$2:V$509,W$2:W$509=AB1193))"),"Académico")</f>
        <v>Académico</v>
      </c>
      <c r="AC1195" s="61"/>
      <c r="AD1195" s="61" t="str">
        <f ca="1">IFERROR(__xludf.DUMMYFUNCTION("""COMPUTED_VALUE"""),"3.4.3. Impulsar iniciativas académicas que promuevan la incidencia del quehacer Universitario en la política pública y otras formas de toma de decisiones con participación inter y multi sectorial")</f>
        <v>3.4.3. Impulsar iniciativas académicas que promuevan la incidencia del quehacer Universitario en la política pública y otras formas de toma de decisiones con participación inter y multi sectorial</v>
      </c>
      <c r="AE1195" s="94"/>
    </row>
    <row r="1196" spans="1:31" ht="15.75" customHeight="1">
      <c r="A1196" s="16"/>
      <c r="B1196" s="41"/>
      <c r="C1196" s="41"/>
      <c r="D1196" s="41"/>
      <c r="E1196" s="41"/>
      <c r="F1196" s="16"/>
      <c r="G1196" s="16"/>
      <c r="H1196" s="16"/>
      <c r="I1196" s="16"/>
      <c r="J1196" s="16"/>
      <c r="K1196" s="16"/>
      <c r="L1196" s="16"/>
      <c r="M1196" s="41"/>
      <c r="N1196" s="41"/>
      <c r="O1196" s="41"/>
      <c r="P1196" s="41"/>
      <c r="Q1196" s="41"/>
      <c r="R1196" s="41"/>
      <c r="S1196" s="41"/>
      <c r="T1196" s="82"/>
      <c r="U1196" s="82"/>
      <c r="V1196" s="89"/>
      <c r="W1196" s="92"/>
      <c r="X1196" s="82"/>
      <c r="Y1196" s="82"/>
      <c r="Z1196" s="82"/>
      <c r="AA1196" s="82"/>
      <c r="AB1196" s="61"/>
      <c r="AC1196" s="61"/>
      <c r="AD1196" s="61"/>
      <c r="AE1196" s="94"/>
    </row>
    <row r="1197" spans="1:31" ht="15.75" customHeight="1">
      <c r="A1197" s="16"/>
      <c r="B1197" s="41"/>
      <c r="C1197" s="41"/>
      <c r="D1197" s="41"/>
      <c r="E1197" s="41"/>
      <c r="F1197" s="16"/>
      <c r="G1197" s="16"/>
      <c r="H1197" s="16"/>
      <c r="I1197" s="16"/>
      <c r="J1197" s="16"/>
      <c r="K1197" s="16"/>
      <c r="L1197" s="16"/>
      <c r="M1197" s="41"/>
      <c r="N1197" s="41"/>
      <c r="O1197" s="41"/>
      <c r="P1197" s="41"/>
      <c r="Q1197" s="41"/>
      <c r="R1197" s="41"/>
      <c r="S1197" s="41"/>
      <c r="T1197" s="82"/>
      <c r="U1197" s="82"/>
      <c r="V1197" s="89"/>
      <c r="W1197" s="92"/>
      <c r="X1197" s="82"/>
      <c r="Y1197" s="82"/>
      <c r="Z1197" s="82"/>
      <c r="AA1197" s="82"/>
      <c r="AB1197" s="61"/>
      <c r="AC1197" s="61"/>
      <c r="AD1197" s="61"/>
      <c r="AE1197" s="94"/>
    </row>
    <row r="1198" spans="1:31" ht="15.75" customHeight="1">
      <c r="A1198" s="16"/>
      <c r="B1198" s="41"/>
      <c r="C1198" s="41"/>
      <c r="D1198" s="41"/>
      <c r="E1198" s="41"/>
      <c r="F1198" s="16"/>
      <c r="G1198" s="16"/>
      <c r="H1198" s="16"/>
      <c r="I1198" s="16"/>
      <c r="J1198" s="16"/>
      <c r="K1198" s="16"/>
      <c r="L1198" s="16"/>
      <c r="M1198" s="41"/>
      <c r="N1198" s="41"/>
      <c r="O1198" s="41"/>
      <c r="P1198" s="41"/>
      <c r="Q1198" s="41"/>
      <c r="R1198" s="41"/>
      <c r="S1198" s="41"/>
      <c r="T1198" s="82"/>
      <c r="U1198" s="82"/>
      <c r="V1198" s="89"/>
      <c r="W1198" s="92"/>
      <c r="X1198" s="82"/>
      <c r="Y1198" s="82"/>
      <c r="Z1198" s="82"/>
      <c r="AA1198" s="82"/>
      <c r="AB1198" s="61"/>
      <c r="AC1198" s="61"/>
      <c r="AD1198" s="61"/>
      <c r="AE1198" s="94"/>
    </row>
    <row r="1199" spans="1:31" ht="15.75" customHeight="1">
      <c r="A1199" s="16"/>
      <c r="B1199" s="41"/>
      <c r="C1199" s="41"/>
      <c r="D1199" s="41"/>
      <c r="E1199" s="41"/>
      <c r="F1199" s="16"/>
      <c r="G1199" s="16"/>
      <c r="H1199" s="16"/>
      <c r="I1199" s="16"/>
      <c r="J1199" s="16"/>
      <c r="K1199" s="16"/>
      <c r="L1199" s="16"/>
      <c r="M1199" s="41"/>
      <c r="N1199" s="41"/>
      <c r="O1199" s="41"/>
      <c r="P1199" s="41"/>
      <c r="Q1199" s="41"/>
      <c r="R1199" s="41"/>
      <c r="S1199" s="41"/>
      <c r="T1199" s="82"/>
      <c r="U1199" s="82"/>
      <c r="V1199" s="89"/>
      <c r="W1199" s="92"/>
      <c r="X1199" s="82"/>
      <c r="Y1199" s="82"/>
      <c r="Z1199" s="82"/>
      <c r="AA1199" s="82"/>
      <c r="AB1199" s="61"/>
      <c r="AC1199" s="61"/>
      <c r="AD1199" s="61"/>
      <c r="AE1199" s="94"/>
    </row>
    <row r="1200" spans="1:31" ht="15.75" customHeight="1">
      <c r="A1200" s="16"/>
      <c r="B1200" s="41"/>
      <c r="C1200" s="41"/>
      <c r="D1200" s="41"/>
      <c r="E1200" s="41"/>
      <c r="F1200" s="16"/>
      <c r="G1200" s="16"/>
      <c r="H1200" s="16"/>
      <c r="I1200" s="16"/>
      <c r="J1200" s="16"/>
      <c r="K1200" s="16"/>
      <c r="L1200" s="16"/>
      <c r="M1200" s="41"/>
      <c r="N1200" s="41"/>
      <c r="O1200" s="41"/>
      <c r="P1200" s="41"/>
      <c r="Q1200" s="41"/>
      <c r="R1200" s="41"/>
      <c r="S1200" s="41"/>
      <c r="T1200" s="82"/>
      <c r="U1200" s="82"/>
      <c r="V1200" s="89"/>
      <c r="W1200" s="92"/>
      <c r="X1200" s="82"/>
      <c r="Y1200" s="82"/>
      <c r="Z1200" s="82"/>
      <c r="AA1200" s="82"/>
      <c r="AB1200" s="61"/>
      <c r="AC1200" s="61"/>
      <c r="AD1200" s="61"/>
      <c r="AE1200" s="94"/>
    </row>
    <row r="1201" spans="1:31" ht="15.75" customHeight="1">
      <c r="A1201" s="16"/>
      <c r="B1201" s="41"/>
      <c r="C1201" s="41"/>
      <c r="D1201" s="41"/>
      <c r="E1201" s="41"/>
      <c r="F1201" s="16"/>
      <c r="G1201" s="16"/>
      <c r="H1201" s="16"/>
      <c r="I1201" s="16"/>
      <c r="J1201" s="16"/>
      <c r="K1201" s="16"/>
      <c r="L1201" s="16"/>
      <c r="M1201" s="41"/>
      <c r="N1201" s="41"/>
      <c r="O1201" s="41"/>
      <c r="P1201" s="41"/>
      <c r="Q1201" s="41"/>
      <c r="R1201" s="41"/>
      <c r="S1201" s="41"/>
      <c r="T1201" s="82"/>
      <c r="U1201" s="82"/>
      <c r="V1201" s="89"/>
      <c r="W1201" s="92"/>
      <c r="X1201" s="82"/>
      <c r="Y1201" s="82"/>
      <c r="Z1201" s="82"/>
      <c r="AA1201" s="82"/>
      <c r="AB1201" s="61"/>
      <c r="AC1201" s="61"/>
      <c r="AD1201" s="61"/>
      <c r="AE1201" s="94"/>
    </row>
    <row r="1202" spans="1:31" ht="15.75" customHeight="1">
      <c r="A1202" s="16"/>
      <c r="B1202" s="41"/>
      <c r="C1202" s="41"/>
      <c r="D1202" s="41"/>
      <c r="E1202" s="41"/>
      <c r="F1202" s="16"/>
      <c r="G1202" s="16"/>
      <c r="H1202" s="16"/>
      <c r="I1202" s="16"/>
      <c r="J1202" s="16"/>
      <c r="K1202" s="16"/>
      <c r="L1202" s="16"/>
      <c r="M1202" s="41"/>
      <c r="N1202" s="41"/>
      <c r="O1202" s="41"/>
      <c r="P1202" s="41"/>
      <c r="Q1202" s="41"/>
      <c r="R1202" s="41"/>
      <c r="S1202" s="41"/>
      <c r="T1202" s="82"/>
      <c r="U1202" s="82"/>
      <c r="V1202" s="89"/>
      <c r="W1202" s="92"/>
      <c r="X1202" s="82"/>
      <c r="Y1202" s="82"/>
      <c r="Z1202" s="82"/>
      <c r="AA1202" s="82"/>
      <c r="AB1202" s="61"/>
      <c r="AC1202" s="61"/>
      <c r="AD1202" s="61"/>
      <c r="AE1202" s="94"/>
    </row>
    <row r="1203" spans="1:31" ht="15.75" customHeight="1">
      <c r="A1203" s="16"/>
      <c r="B1203" s="41"/>
      <c r="C1203" s="41"/>
      <c r="D1203" s="41"/>
      <c r="E1203" s="41"/>
      <c r="F1203" s="16"/>
      <c r="G1203" s="16"/>
      <c r="H1203" s="16"/>
      <c r="I1203" s="16"/>
      <c r="J1203" s="16"/>
      <c r="K1203" s="16"/>
      <c r="L1203" s="16"/>
      <c r="M1203" s="41"/>
      <c r="N1203" s="41"/>
      <c r="O1203" s="41"/>
      <c r="P1203" s="41"/>
      <c r="Q1203" s="41"/>
      <c r="R1203" s="41"/>
      <c r="S1203" s="41"/>
      <c r="T1203" s="82"/>
      <c r="U1203" s="82"/>
      <c r="V1203" s="89"/>
      <c r="W1203" s="92"/>
      <c r="X1203" s="82"/>
      <c r="Y1203" s="82"/>
      <c r="Z1203" s="82"/>
      <c r="AA1203" s="82"/>
      <c r="AB1203" s="61"/>
      <c r="AC1203" s="61"/>
      <c r="AD1203" s="61"/>
      <c r="AE1203" s="94"/>
    </row>
    <row r="1204" spans="1:31" ht="15.75" customHeight="1">
      <c r="A1204" s="16"/>
      <c r="B1204" s="41"/>
      <c r="C1204" s="41"/>
      <c r="D1204" s="41"/>
      <c r="E1204" s="41"/>
      <c r="F1204" s="16"/>
      <c r="G1204" s="16"/>
      <c r="H1204" s="16"/>
      <c r="I1204" s="16"/>
      <c r="J1204" s="16"/>
      <c r="K1204" s="16"/>
      <c r="L1204" s="16"/>
      <c r="M1204" s="41"/>
      <c r="N1204" s="41"/>
      <c r="O1204" s="41"/>
      <c r="P1204" s="41"/>
      <c r="Q1204" s="41"/>
      <c r="R1204" s="41"/>
      <c r="S1204" s="41"/>
      <c r="T1204" s="82"/>
      <c r="U1204" s="82"/>
      <c r="V1204" s="89"/>
      <c r="W1204" s="92"/>
      <c r="X1204" s="82"/>
      <c r="Y1204" s="82"/>
      <c r="Z1204" s="82"/>
      <c r="AA1204" s="82"/>
      <c r="AB1204" s="61"/>
      <c r="AC1204" s="61"/>
      <c r="AD1204" s="61"/>
      <c r="AE1204" s="94"/>
    </row>
    <row r="1205" spans="1:31" ht="15.75" customHeight="1">
      <c r="A1205" s="16"/>
      <c r="B1205" s="41"/>
      <c r="C1205" s="41"/>
      <c r="D1205" s="41"/>
      <c r="E1205" s="41"/>
      <c r="F1205" s="16"/>
      <c r="G1205" s="16"/>
      <c r="H1205" s="16"/>
      <c r="I1205" s="16"/>
      <c r="J1205" s="16"/>
      <c r="K1205" s="16"/>
      <c r="L1205" s="16"/>
      <c r="M1205" s="41"/>
      <c r="N1205" s="41"/>
      <c r="O1205" s="41"/>
      <c r="P1205" s="41"/>
      <c r="Q1205" s="41"/>
      <c r="R1205" s="41"/>
      <c r="S1205" s="41"/>
      <c r="T1205" s="82"/>
      <c r="U1205" s="82"/>
      <c r="V1205" s="89"/>
      <c r="W1205" s="92"/>
      <c r="X1205" s="82"/>
      <c r="Y1205" s="82"/>
      <c r="Z1205" s="82"/>
      <c r="AA1205" s="82"/>
      <c r="AB1205" s="61"/>
      <c r="AC1205" s="61"/>
      <c r="AD1205" s="61"/>
      <c r="AE1205" s="94"/>
    </row>
    <row r="1206" spans="1:31" ht="15.75" customHeight="1">
      <c r="A1206" s="16"/>
      <c r="B1206" s="41"/>
      <c r="C1206" s="41"/>
      <c r="D1206" s="41"/>
      <c r="E1206" s="41"/>
      <c r="F1206" s="16"/>
      <c r="G1206" s="16"/>
      <c r="H1206" s="16"/>
      <c r="I1206" s="16"/>
      <c r="J1206" s="16"/>
      <c r="K1206" s="16"/>
      <c r="L1206" s="16"/>
      <c r="M1206" s="41"/>
      <c r="N1206" s="41"/>
      <c r="O1206" s="41"/>
      <c r="P1206" s="41"/>
      <c r="Q1206" s="41"/>
      <c r="R1206" s="41"/>
      <c r="S1206" s="41"/>
      <c r="T1206" s="82"/>
      <c r="U1206" s="82"/>
      <c r="V1206" s="89"/>
      <c r="W1206" s="92"/>
      <c r="X1206" s="82"/>
      <c r="Y1206" s="82"/>
      <c r="Z1206" s="82"/>
      <c r="AA1206" s="82"/>
      <c r="AB1206" s="61"/>
      <c r="AC1206" s="61"/>
      <c r="AD1206" s="61"/>
      <c r="AE1206" s="94"/>
    </row>
    <row r="1207" spans="1:31" ht="15.75" customHeight="1">
      <c r="A1207" s="16"/>
      <c r="B1207" s="41"/>
      <c r="C1207" s="41"/>
      <c r="D1207" s="41"/>
      <c r="E1207" s="41"/>
      <c r="F1207" s="16"/>
      <c r="G1207" s="16"/>
      <c r="H1207" s="16"/>
      <c r="I1207" s="16"/>
      <c r="J1207" s="16"/>
      <c r="K1207" s="16"/>
      <c r="L1207" s="16"/>
      <c r="M1207" s="41"/>
      <c r="N1207" s="41"/>
      <c r="O1207" s="41"/>
      <c r="P1207" s="41"/>
      <c r="Q1207" s="41"/>
      <c r="R1207" s="41"/>
      <c r="S1207" s="41"/>
      <c r="T1207" s="82"/>
      <c r="U1207" s="82"/>
      <c r="V1207" s="89"/>
      <c r="W1207" s="92"/>
      <c r="X1207" s="82"/>
      <c r="Y1207" s="82"/>
      <c r="Z1207" s="82"/>
      <c r="AA1207" s="82"/>
      <c r="AB1207" s="61"/>
      <c r="AC1207" s="61"/>
      <c r="AD1207" s="61"/>
      <c r="AE1207" s="94"/>
    </row>
    <row r="1208" spans="1:31" ht="15.75" customHeight="1">
      <c r="A1208" s="16"/>
      <c r="B1208" s="41"/>
      <c r="C1208" s="41"/>
      <c r="D1208" s="41"/>
      <c r="E1208" s="41"/>
      <c r="F1208" s="16"/>
      <c r="G1208" s="16"/>
      <c r="H1208" s="16"/>
      <c r="I1208" s="16"/>
      <c r="J1208" s="16"/>
      <c r="K1208" s="16"/>
      <c r="L1208" s="16"/>
      <c r="M1208" s="41"/>
      <c r="N1208" s="41"/>
      <c r="O1208" s="41"/>
      <c r="P1208" s="41"/>
      <c r="Q1208" s="41"/>
      <c r="R1208" s="41"/>
      <c r="S1208" s="41"/>
      <c r="T1208" s="82"/>
      <c r="U1208" s="82"/>
      <c r="V1208" s="89"/>
      <c r="W1208" s="92"/>
      <c r="X1208" s="82"/>
      <c r="Y1208" s="82"/>
      <c r="Z1208" s="82"/>
      <c r="AA1208" s="82"/>
      <c r="AB1208" s="61"/>
      <c r="AC1208" s="61"/>
      <c r="AD1208" s="61"/>
      <c r="AE1208" s="94"/>
    </row>
    <row r="1209" spans="1:31" ht="15.75" customHeight="1">
      <c r="A1209" s="16"/>
      <c r="B1209" s="41"/>
      <c r="C1209" s="41"/>
      <c r="D1209" s="41"/>
      <c r="E1209" s="41"/>
      <c r="F1209" s="16"/>
      <c r="G1209" s="16"/>
      <c r="H1209" s="16"/>
      <c r="I1209" s="16"/>
      <c r="J1209" s="16"/>
      <c r="K1209" s="16"/>
      <c r="L1209" s="16"/>
      <c r="M1209" s="41"/>
      <c r="N1209" s="41"/>
      <c r="O1209" s="41"/>
      <c r="P1209" s="41"/>
      <c r="Q1209" s="41"/>
      <c r="R1209" s="41"/>
      <c r="S1209" s="41"/>
      <c r="T1209" s="82"/>
      <c r="U1209" s="82"/>
      <c r="V1209" s="89"/>
      <c r="W1209" s="92"/>
      <c r="X1209" s="82"/>
      <c r="Y1209" s="82"/>
      <c r="Z1209" s="82"/>
      <c r="AA1209" s="82"/>
      <c r="AB1209" s="61"/>
      <c r="AC1209" s="61"/>
      <c r="AD1209" s="61"/>
      <c r="AE1209" s="94"/>
    </row>
    <row r="1210" spans="1:31" ht="15.75" customHeight="1">
      <c r="A1210" s="16"/>
      <c r="B1210" s="41"/>
      <c r="C1210" s="41"/>
      <c r="D1210" s="41"/>
      <c r="E1210" s="41"/>
      <c r="F1210" s="16"/>
      <c r="G1210" s="16"/>
      <c r="H1210" s="16"/>
      <c r="I1210" s="16"/>
      <c r="J1210" s="16"/>
      <c r="K1210" s="16"/>
      <c r="L1210" s="16"/>
      <c r="M1210" s="41"/>
      <c r="N1210" s="41"/>
      <c r="O1210" s="41"/>
      <c r="P1210" s="41"/>
      <c r="Q1210" s="41"/>
      <c r="R1210" s="41"/>
      <c r="S1210" s="41"/>
      <c r="T1210" s="82"/>
      <c r="U1210" s="82"/>
      <c r="V1210" s="89"/>
      <c r="W1210" s="92"/>
      <c r="X1210" s="82"/>
      <c r="Y1210" s="82"/>
      <c r="Z1210" s="82"/>
      <c r="AA1210" s="82"/>
      <c r="AB1210" s="67"/>
      <c r="AC1210" s="67"/>
      <c r="AD1210" s="67"/>
      <c r="AE1210" s="94"/>
    </row>
    <row r="1211" spans="1:31" ht="15.75" customHeight="1">
      <c r="A1211" s="16"/>
      <c r="B1211" s="41"/>
      <c r="C1211" s="41"/>
      <c r="D1211" s="41"/>
      <c r="E1211" s="41"/>
      <c r="F1211" s="16"/>
      <c r="G1211" s="16"/>
      <c r="H1211" s="16"/>
      <c r="I1211" s="16"/>
      <c r="J1211" s="16"/>
      <c r="K1211" s="16"/>
      <c r="L1211" s="16"/>
      <c r="M1211" s="41"/>
      <c r="N1211" s="41"/>
      <c r="O1211" s="41"/>
      <c r="P1211" s="41"/>
      <c r="Q1211" s="41"/>
      <c r="R1211" s="41"/>
      <c r="S1211" s="41"/>
      <c r="T1211" s="82"/>
      <c r="U1211" s="82"/>
      <c r="V1211" s="89"/>
      <c r="W1211" s="92"/>
      <c r="X1211" s="82"/>
      <c r="Y1211" s="82"/>
      <c r="Z1211" s="82"/>
      <c r="AA1211" s="82"/>
      <c r="AB1211" s="93" t="str">
        <f>Acciones_aportes!C2883</f>
        <v xml:space="preserve">Incidencia de la acción sustantiva en la política pública y otras formas de toma de decisiones </v>
      </c>
      <c r="AC1211" s="88" t="str">
        <f>Acciones_aportes!B2884</f>
        <v>Académico</v>
      </c>
      <c r="AD1211" s="25" t="str">
        <f ca="1">IFERROR(__xludf.DUMMYFUNCTION("FILTER(X$2:X$509,W$2:W$509=AB1211,V$2:V$509=AC1211)"),"3.4.1. Desarrollar una agenda universitaria, basada en evidencia y en el conocimiento que incida en la formulación e implementación de política pública")</f>
        <v>3.4.1. Desarrollar una agenda universitaria, basada en evidencia y en el conocimiento que incida en la formulación e implementación de política pública</v>
      </c>
      <c r="AE1211" s="94"/>
    </row>
    <row r="1212" spans="1:31" ht="15.75" customHeight="1">
      <c r="A1212" s="16"/>
      <c r="B1212" s="41"/>
      <c r="C1212" s="41"/>
      <c r="D1212" s="41"/>
      <c r="E1212" s="41"/>
      <c r="F1212" s="16"/>
      <c r="G1212" s="16"/>
      <c r="H1212" s="16"/>
      <c r="I1212" s="16"/>
      <c r="J1212" s="16"/>
      <c r="K1212" s="16"/>
      <c r="L1212" s="16"/>
      <c r="M1212" s="41"/>
      <c r="N1212" s="41"/>
      <c r="O1212" s="41"/>
      <c r="P1212" s="41"/>
      <c r="Q1212" s="41"/>
      <c r="R1212" s="41"/>
      <c r="S1212" s="41"/>
      <c r="T1212" s="82"/>
      <c r="U1212" s="82"/>
      <c r="V1212" s="89"/>
      <c r="W1212" s="92"/>
      <c r="X1212" s="82"/>
      <c r="Y1212" s="82"/>
      <c r="Z1212" s="82"/>
      <c r="AA1212" s="82"/>
      <c r="AB1212" s="61"/>
      <c r="AC1212" s="61"/>
      <c r="AD1212" s="61" t="str">
        <f ca="1">IFERROR(__xludf.DUMMYFUNCTION("""COMPUTED_VALUE"""),"3.4.2. Desarrollar acciones que promuevan la incorporación de las personas integrantes de la comunidad universitaria en la gestión política y en diferentes espacios de participación ciudadana nacional e internacional")</f>
        <v>3.4.2. Desarrollar acciones que promuevan la incorporación de las personas integrantes de la comunidad universitaria en la gestión política y en diferentes espacios de participación ciudadana nacional e internacional</v>
      </c>
      <c r="AE1212" s="94"/>
    </row>
    <row r="1213" spans="1:31" ht="15.75" customHeight="1">
      <c r="A1213" s="16"/>
      <c r="B1213" s="41"/>
      <c r="C1213" s="41"/>
      <c r="D1213" s="41"/>
      <c r="E1213" s="41"/>
      <c r="F1213" s="16"/>
      <c r="G1213" s="16"/>
      <c r="H1213" s="16"/>
      <c r="I1213" s="16"/>
      <c r="J1213" s="16"/>
      <c r="K1213" s="16"/>
      <c r="L1213" s="16"/>
      <c r="M1213" s="41"/>
      <c r="N1213" s="41"/>
      <c r="O1213" s="41"/>
      <c r="P1213" s="41"/>
      <c r="Q1213" s="41"/>
      <c r="R1213" s="41"/>
      <c r="S1213" s="41"/>
      <c r="T1213" s="82"/>
      <c r="U1213" s="82"/>
      <c r="V1213" s="89"/>
      <c r="W1213" s="92"/>
      <c r="X1213" s="82"/>
      <c r="Y1213" s="82"/>
      <c r="Z1213" s="82"/>
      <c r="AA1213" s="82"/>
      <c r="AB1213" s="26" t="str">
        <f ca="1">IFERROR(__xludf.DUMMYFUNCTION("UNIQUE(FILTER(V$2:V$509,W$2:W$509=AB1211))"),"Académico")</f>
        <v>Académico</v>
      </c>
      <c r="AC1213" s="61"/>
      <c r="AD1213" s="61" t="str">
        <f ca="1">IFERROR(__xludf.DUMMYFUNCTION("""COMPUTED_VALUE"""),"3.4.3. Impulsar iniciativas académicas que promuevan la incidencia del quehacer Universitario en la política pública y otras formas de toma de decisiones con participación inter y multi sectorial")</f>
        <v>3.4.3. Impulsar iniciativas académicas que promuevan la incidencia del quehacer Universitario en la política pública y otras formas de toma de decisiones con participación inter y multi sectorial</v>
      </c>
      <c r="AE1213" s="94"/>
    </row>
    <row r="1214" spans="1:31" ht="15.75" customHeight="1">
      <c r="A1214" s="16"/>
      <c r="B1214" s="41"/>
      <c r="C1214" s="41"/>
      <c r="D1214" s="41"/>
      <c r="E1214" s="41"/>
      <c r="F1214" s="16"/>
      <c r="G1214" s="16"/>
      <c r="H1214" s="16"/>
      <c r="I1214" s="16"/>
      <c r="J1214" s="16"/>
      <c r="K1214" s="16"/>
      <c r="L1214" s="16"/>
      <c r="M1214" s="41"/>
      <c r="N1214" s="41"/>
      <c r="O1214" s="41"/>
      <c r="P1214" s="41"/>
      <c r="Q1214" s="41"/>
      <c r="R1214" s="41"/>
      <c r="S1214" s="41"/>
      <c r="T1214" s="82"/>
      <c r="U1214" s="82"/>
      <c r="V1214" s="89"/>
      <c r="W1214" s="92"/>
      <c r="X1214" s="82"/>
      <c r="Y1214" s="82"/>
      <c r="Z1214" s="82"/>
      <c r="AA1214" s="82"/>
      <c r="AB1214" s="61"/>
      <c r="AC1214" s="61"/>
      <c r="AD1214" s="61"/>
      <c r="AE1214" s="94"/>
    </row>
    <row r="1215" spans="1:31" ht="15.75" customHeight="1">
      <c r="A1215" s="16"/>
      <c r="B1215" s="41"/>
      <c r="C1215" s="41"/>
      <c r="D1215" s="41"/>
      <c r="E1215" s="41"/>
      <c r="F1215" s="16"/>
      <c r="G1215" s="16"/>
      <c r="H1215" s="16"/>
      <c r="I1215" s="16"/>
      <c r="J1215" s="16"/>
      <c r="K1215" s="16"/>
      <c r="L1215" s="16"/>
      <c r="M1215" s="41"/>
      <c r="N1215" s="41"/>
      <c r="O1215" s="41"/>
      <c r="P1215" s="41"/>
      <c r="Q1215" s="41"/>
      <c r="R1215" s="41"/>
      <c r="S1215" s="41"/>
      <c r="T1215" s="82"/>
      <c r="U1215" s="82"/>
      <c r="V1215" s="89"/>
      <c r="W1215" s="92"/>
      <c r="X1215" s="82"/>
      <c r="Y1215" s="82"/>
      <c r="Z1215" s="82"/>
      <c r="AA1215" s="82"/>
      <c r="AB1215" s="61"/>
      <c r="AC1215" s="61"/>
      <c r="AD1215" s="61"/>
      <c r="AE1215" s="94"/>
    </row>
    <row r="1216" spans="1:31" ht="15.75" customHeight="1">
      <c r="A1216" s="16"/>
      <c r="B1216" s="41"/>
      <c r="C1216" s="41"/>
      <c r="D1216" s="41"/>
      <c r="E1216" s="41"/>
      <c r="F1216" s="16"/>
      <c r="G1216" s="16"/>
      <c r="H1216" s="16"/>
      <c r="I1216" s="16"/>
      <c r="J1216" s="16"/>
      <c r="K1216" s="16"/>
      <c r="L1216" s="16"/>
      <c r="M1216" s="41"/>
      <c r="N1216" s="41"/>
      <c r="O1216" s="41"/>
      <c r="P1216" s="41"/>
      <c r="Q1216" s="41"/>
      <c r="R1216" s="41"/>
      <c r="S1216" s="41"/>
      <c r="T1216" s="82"/>
      <c r="U1216" s="82"/>
      <c r="V1216" s="89"/>
      <c r="W1216" s="92"/>
      <c r="X1216" s="82"/>
      <c r="Y1216" s="82"/>
      <c r="Z1216" s="82"/>
      <c r="AA1216" s="82"/>
      <c r="AB1216" s="61"/>
      <c r="AC1216" s="61"/>
      <c r="AD1216" s="61"/>
      <c r="AE1216" s="94"/>
    </row>
    <row r="1217" spans="1:31" ht="15.75" customHeight="1">
      <c r="A1217" s="16"/>
      <c r="B1217" s="41"/>
      <c r="C1217" s="41"/>
      <c r="D1217" s="41"/>
      <c r="E1217" s="41"/>
      <c r="F1217" s="16"/>
      <c r="G1217" s="16"/>
      <c r="H1217" s="16"/>
      <c r="I1217" s="16"/>
      <c r="J1217" s="16"/>
      <c r="K1217" s="16"/>
      <c r="L1217" s="16"/>
      <c r="M1217" s="41"/>
      <c r="N1217" s="41"/>
      <c r="O1217" s="41"/>
      <c r="P1217" s="41"/>
      <c r="Q1217" s="41"/>
      <c r="R1217" s="41"/>
      <c r="S1217" s="41"/>
      <c r="T1217" s="82"/>
      <c r="U1217" s="82"/>
      <c r="V1217" s="89"/>
      <c r="W1217" s="92"/>
      <c r="X1217" s="82"/>
      <c r="Y1217" s="82"/>
      <c r="Z1217" s="82"/>
      <c r="AA1217" s="82"/>
      <c r="AB1217" s="61"/>
      <c r="AC1217" s="61"/>
      <c r="AD1217" s="61"/>
      <c r="AE1217" s="94"/>
    </row>
    <row r="1218" spans="1:31" ht="15.75" customHeight="1">
      <c r="A1218" s="16"/>
      <c r="B1218" s="41"/>
      <c r="C1218" s="41"/>
      <c r="D1218" s="41"/>
      <c r="E1218" s="41"/>
      <c r="F1218" s="16"/>
      <c r="G1218" s="16"/>
      <c r="H1218" s="16"/>
      <c r="I1218" s="16"/>
      <c r="J1218" s="16"/>
      <c r="K1218" s="16"/>
      <c r="L1218" s="16"/>
      <c r="M1218" s="41"/>
      <c r="N1218" s="41"/>
      <c r="O1218" s="41"/>
      <c r="P1218" s="41"/>
      <c r="Q1218" s="41"/>
      <c r="R1218" s="41"/>
      <c r="S1218" s="41"/>
      <c r="T1218" s="82"/>
      <c r="U1218" s="82"/>
      <c r="V1218" s="89"/>
      <c r="W1218" s="92"/>
      <c r="X1218" s="82"/>
      <c r="Y1218" s="82"/>
      <c r="Z1218" s="82"/>
      <c r="AA1218" s="82"/>
      <c r="AB1218" s="61"/>
      <c r="AC1218" s="61"/>
      <c r="AD1218" s="61"/>
      <c r="AE1218" s="94"/>
    </row>
    <row r="1219" spans="1:31" ht="15.75" customHeight="1">
      <c r="A1219" s="16"/>
      <c r="B1219" s="41"/>
      <c r="C1219" s="41"/>
      <c r="D1219" s="41"/>
      <c r="E1219" s="41"/>
      <c r="F1219" s="16"/>
      <c r="G1219" s="16"/>
      <c r="H1219" s="16"/>
      <c r="I1219" s="16"/>
      <c r="J1219" s="16"/>
      <c r="K1219" s="16"/>
      <c r="L1219" s="16"/>
      <c r="M1219" s="41"/>
      <c r="N1219" s="41"/>
      <c r="O1219" s="41"/>
      <c r="P1219" s="41"/>
      <c r="Q1219" s="41"/>
      <c r="R1219" s="41"/>
      <c r="S1219" s="41"/>
      <c r="T1219" s="82"/>
      <c r="U1219" s="82"/>
      <c r="V1219" s="89"/>
      <c r="W1219" s="92"/>
      <c r="X1219" s="82"/>
      <c r="Y1219" s="82"/>
      <c r="Z1219" s="82"/>
      <c r="AA1219" s="82"/>
      <c r="AB1219" s="61"/>
      <c r="AC1219" s="61"/>
      <c r="AD1219" s="61"/>
      <c r="AE1219" s="94"/>
    </row>
    <row r="1220" spans="1:31" ht="15.75" customHeight="1">
      <c r="A1220" s="16"/>
      <c r="B1220" s="41"/>
      <c r="C1220" s="41"/>
      <c r="D1220" s="41"/>
      <c r="E1220" s="41"/>
      <c r="F1220" s="16"/>
      <c r="G1220" s="16"/>
      <c r="H1220" s="16"/>
      <c r="I1220" s="16"/>
      <c r="J1220" s="16"/>
      <c r="K1220" s="16"/>
      <c r="L1220" s="16"/>
      <c r="M1220" s="41"/>
      <c r="N1220" s="41"/>
      <c r="O1220" s="41"/>
      <c r="P1220" s="41"/>
      <c r="Q1220" s="41"/>
      <c r="R1220" s="41"/>
      <c r="S1220" s="41"/>
      <c r="T1220" s="82"/>
      <c r="U1220" s="82"/>
      <c r="V1220" s="89"/>
      <c r="W1220" s="92"/>
      <c r="X1220" s="82"/>
      <c r="Y1220" s="82"/>
      <c r="Z1220" s="82"/>
      <c r="AA1220" s="82"/>
      <c r="AB1220" s="61"/>
      <c r="AC1220" s="61"/>
      <c r="AD1220" s="61"/>
      <c r="AE1220" s="94"/>
    </row>
    <row r="1221" spans="1:31" ht="15.75" customHeight="1">
      <c r="A1221" s="16"/>
      <c r="B1221" s="41"/>
      <c r="C1221" s="41"/>
      <c r="D1221" s="41"/>
      <c r="E1221" s="41"/>
      <c r="F1221" s="16"/>
      <c r="G1221" s="16"/>
      <c r="H1221" s="16"/>
      <c r="I1221" s="16"/>
      <c r="J1221" s="16"/>
      <c r="K1221" s="16"/>
      <c r="L1221" s="16"/>
      <c r="M1221" s="41"/>
      <c r="N1221" s="41"/>
      <c r="O1221" s="41"/>
      <c r="P1221" s="41"/>
      <c r="Q1221" s="41"/>
      <c r="R1221" s="41"/>
      <c r="S1221" s="41"/>
      <c r="T1221" s="82"/>
      <c r="U1221" s="82"/>
      <c r="V1221" s="89"/>
      <c r="W1221" s="92"/>
      <c r="X1221" s="82"/>
      <c r="Y1221" s="82"/>
      <c r="Z1221" s="82"/>
      <c r="AA1221" s="82"/>
      <c r="AB1221" s="61"/>
      <c r="AC1221" s="61"/>
      <c r="AD1221" s="61"/>
      <c r="AE1221" s="94"/>
    </row>
    <row r="1222" spans="1:31" ht="15.75" customHeight="1">
      <c r="A1222" s="16"/>
      <c r="B1222" s="41"/>
      <c r="C1222" s="41"/>
      <c r="D1222" s="41"/>
      <c r="E1222" s="41"/>
      <c r="F1222" s="16"/>
      <c r="G1222" s="16"/>
      <c r="H1222" s="16"/>
      <c r="I1222" s="16"/>
      <c r="J1222" s="16"/>
      <c r="K1222" s="16"/>
      <c r="L1222" s="16"/>
      <c r="M1222" s="41"/>
      <c r="N1222" s="41"/>
      <c r="O1222" s="41"/>
      <c r="P1222" s="41"/>
      <c r="Q1222" s="41"/>
      <c r="R1222" s="41"/>
      <c r="S1222" s="41"/>
      <c r="T1222" s="82"/>
      <c r="U1222" s="82"/>
      <c r="V1222" s="89"/>
      <c r="W1222" s="92"/>
      <c r="X1222" s="82"/>
      <c r="Y1222" s="82"/>
      <c r="Z1222" s="82"/>
      <c r="AA1222" s="82"/>
      <c r="AB1222" s="61"/>
      <c r="AC1222" s="61"/>
      <c r="AD1222" s="61"/>
      <c r="AE1222" s="94"/>
    </row>
    <row r="1223" spans="1:31" ht="15.75" customHeight="1">
      <c r="A1223" s="16"/>
      <c r="B1223" s="41"/>
      <c r="C1223" s="41"/>
      <c r="D1223" s="41"/>
      <c r="E1223" s="41"/>
      <c r="F1223" s="16"/>
      <c r="G1223" s="16"/>
      <c r="H1223" s="16"/>
      <c r="I1223" s="16"/>
      <c r="J1223" s="16"/>
      <c r="K1223" s="16"/>
      <c r="L1223" s="16"/>
      <c r="M1223" s="41"/>
      <c r="N1223" s="41"/>
      <c r="O1223" s="41"/>
      <c r="P1223" s="41"/>
      <c r="Q1223" s="41"/>
      <c r="R1223" s="41"/>
      <c r="S1223" s="41"/>
      <c r="T1223" s="82"/>
      <c r="U1223" s="82"/>
      <c r="V1223" s="89"/>
      <c r="W1223" s="92"/>
      <c r="X1223" s="82"/>
      <c r="Y1223" s="82"/>
      <c r="Z1223" s="82"/>
      <c r="AA1223" s="82"/>
      <c r="AB1223" s="61"/>
      <c r="AC1223" s="61"/>
      <c r="AD1223" s="61"/>
      <c r="AE1223" s="94"/>
    </row>
    <row r="1224" spans="1:31" ht="15.75" customHeight="1">
      <c r="A1224" s="16"/>
      <c r="B1224" s="41"/>
      <c r="C1224" s="41"/>
      <c r="D1224" s="41"/>
      <c r="E1224" s="41"/>
      <c r="F1224" s="16"/>
      <c r="G1224" s="16"/>
      <c r="H1224" s="16"/>
      <c r="I1224" s="16"/>
      <c r="J1224" s="16"/>
      <c r="K1224" s="16"/>
      <c r="L1224" s="16"/>
      <c r="M1224" s="41"/>
      <c r="N1224" s="41"/>
      <c r="O1224" s="41"/>
      <c r="P1224" s="41"/>
      <c r="Q1224" s="41"/>
      <c r="R1224" s="41"/>
      <c r="S1224" s="41"/>
      <c r="T1224" s="82"/>
      <c r="U1224" s="82"/>
      <c r="V1224" s="89"/>
      <c r="W1224" s="92"/>
      <c r="X1224" s="82"/>
      <c r="Y1224" s="82"/>
      <c r="Z1224" s="82"/>
      <c r="AA1224" s="82"/>
      <c r="AB1224" s="61"/>
      <c r="AC1224" s="61"/>
      <c r="AD1224" s="61"/>
      <c r="AE1224" s="94"/>
    </row>
    <row r="1225" spans="1:31" ht="15.75" customHeight="1">
      <c r="A1225" s="16"/>
      <c r="B1225" s="41"/>
      <c r="C1225" s="41"/>
      <c r="D1225" s="41"/>
      <c r="E1225" s="41"/>
      <c r="F1225" s="16"/>
      <c r="G1225" s="16"/>
      <c r="H1225" s="16"/>
      <c r="I1225" s="16"/>
      <c r="J1225" s="16"/>
      <c r="K1225" s="16"/>
      <c r="L1225" s="16"/>
      <c r="M1225" s="41"/>
      <c r="N1225" s="41"/>
      <c r="O1225" s="41"/>
      <c r="P1225" s="41"/>
      <c r="Q1225" s="41"/>
      <c r="R1225" s="41"/>
      <c r="S1225" s="41"/>
      <c r="T1225" s="82"/>
      <c r="U1225" s="82"/>
      <c r="V1225" s="89"/>
      <c r="W1225" s="92"/>
      <c r="X1225" s="82"/>
      <c r="Y1225" s="82"/>
      <c r="Z1225" s="82"/>
      <c r="AA1225" s="82"/>
      <c r="AB1225" s="61"/>
      <c r="AC1225" s="61"/>
      <c r="AD1225" s="61"/>
      <c r="AE1225" s="94"/>
    </row>
    <row r="1226" spans="1:31" ht="15.75" customHeight="1">
      <c r="A1226" s="16"/>
      <c r="B1226" s="41"/>
      <c r="C1226" s="41"/>
      <c r="D1226" s="41"/>
      <c r="E1226" s="41"/>
      <c r="F1226" s="16"/>
      <c r="G1226" s="16"/>
      <c r="H1226" s="16"/>
      <c r="I1226" s="16"/>
      <c r="J1226" s="16"/>
      <c r="K1226" s="16"/>
      <c r="L1226" s="16"/>
      <c r="M1226" s="41"/>
      <c r="N1226" s="41"/>
      <c r="O1226" s="41"/>
      <c r="P1226" s="41"/>
      <c r="Q1226" s="41"/>
      <c r="R1226" s="41"/>
      <c r="S1226" s="41"/>
      <c r="T1226" s="82"/>
      <c r="U1226" s="82"/>
      <c r="V1226" s="89"/>
      <c r="W1226" s="92"/>
      <c r="X1226" s="82"/>
      <c r="Y1226" s="82"/>
      <c r="Z1226" s="82"/>
      <c r="AA1226" s="82"/>
      <c r="AB1226" s="61"/>
      <c r="AC1226" s="61"/>
      <c r="AD1226" s="61"/>
      <c r="AE1226" s="94"/>
    </row>
    <row r="1227" spans="1:31" ht="15.75" customHeight="1">
      <c r="A1227" s="16"/>
      <c r="B1227" s="41"/>
      <c r="C1227" s="41"/>
      <c r="D1227" s="41"/>
      <c r="E1227" s="41"/>
      <c r="F1227" s="16"/>
      <c r="G1227" s="16"/>
      <c r="H1227" s="16"/>
      <c r="I1227" s="16"/>
      <c r="J1227" s="16"/>
      <c r="K1227" s="16"/>
      <c r="L1227" s="16"/>
      <c r="M1227" s="41"/>
      <c r="N1227" s="41"/>
      <c r="O1227" s="41"/>
      <c r="P1227" s="41"/>
      <c r="Q1227" s="41"/>
      <c r="R1227" s="41"/>
      <c r="S1227" s="41"/>
      <c r="T1227" s="82"/>
      <c r="U1227" s="82"/>
      <c r="V1227" s="89"/>
      <c r="W1227" s="92"/>
      <c r="X1227" s="82"/>
      <c r="Y1227" s="82"/>
      <c r="Z1227" s="82"/>
      <c r="AA1227" s="82"/>
      <c r="AB1227" s="61"/>
      <c r="AC1227" s="61"/>
      <c r="AD1227" s="61"/>
      <c r="AE1227" s="94"/>
    </row>
    <row r="1228" spans="1:31" ht="15.75" customHeight="1">
      <c r="A1228" s="16"/>
      <c r="B1228" s="41"/>
      <c r="C1228" s="41"/>
      <c r="D1228" s="41"/>
      <c r="E1228" s="41"/>
      <c r="F1228" s="16"/>
      <c r="G1228" s="16"/>
      <c r="H1228" s="16"/>
      <c r="I1228" s="16"/>
      <c r="J1228" s="16"/>
      <c r="K1228" s="16"/>
      <c r="L1228" s="16"/>
      <c r="M1228" s="41"/>
      <c r="N1228" s="41"/>
      <c r="O1228" s="41"/>
      <c r="P1228" s="41"/>
      <c r="Q1228" s="41"/>
      <c r="R1228" s="41"/>
      <c r="S1228" s="41"/>
      <c r="T1228" s="82"/>
      <c r="U1228" s="82"/>
      <c r="V1228" s="89"/>
      <c r="W1228" s="92"/>
      <c r="X1228" s="82"/>
      <c r="Y1228" s="82"/>
      <c r="Z1228" s="82"/>
      <c r="AA1228" s="82"/>
      <c r="AB1228" s="67"/>
      <c r="AC1228" s="67"/>
      <c r="AD1228" s="67"/>
      <c r="AE1228" s="94"/>
    </row>
    <row r="1229" spans="1:31" ht="15.75" customHeight="1">
      <c r="A1229" s="16"/>
      <c r="B1229" s="41"/>
      <c r="C1229" s="41"/>
      <c r="D1229" s="41"/>
      <c r="E1229" s="41"/>
      <c r="F1229" s="16"/>
      <c r="G1229" s="16"/>
      <c r="H1229" s="16"/>
      <c r="I1229" s="16"/>
      <c r="J1229" s="16"/>
      <c r="K1229" s="16"/>
      <c r="L1229" s="16"/>
      <c r="M1229" s="41"/>
      <c r="N1229" s="41"/>
      <c r="O1229" s="41"/>
      <c r="P1229" s="41"/>
      <c r="Q1229" s="41"/>
      <c r="R1229" s="41"/>
      <c r="S1229" s="41"/>
      <c r="T1229" s="82"/>
      <c r="U1229" s="82"/>
      <c r="V1229" s="89"/>
      <c r="W1229" s="92"/>
      <c r="X1229" s="82"/>
      <c r="Y1229" s="82"/>
      <c r="Z1229" s="82"/>
      <c r="AA1229" s="82"/>
      <c r="AB1229" s="93">
        <f>Acciones_aportes!C2926</f>
        <v>0</v>
      </c>
      <c r="AC1229" s="88">
        <f>Acciones_aportes!B2927</f>
        <v>0</v>
      </c>
      <c r="AD1229" s="25" t="str">
        <f ca="1">IFERROR(__xludf.DUMMYFUNCTION("FILTER(X$2:X$509,W$2:W$509=AB1229,V$2:V$509=AC1229)"),"#REF!")</f>
        <v>#REF!</v>
      </c>
      <c r="AE1229" s="94"/>
    </row>
    <row r="1230" spans="1:31" ht="15.75" customHeight="1">
      <c r="A1230" s="16"/>
      <c r="B1230" s="41"/>
      <c r="C1230" s="41"/>
      <c r="D1230" s="41"/>
      <c r="E1230" s="41"/>
      <c r="F1230" s="16"/>
      <c r="G1230" s="16"/>
      <c r="H1230" s="16"/>
      <c r="I1230" s="16"/>
      <c r="J1230" s="16"/>
      <c r="K1230" s="16"/>
      <c r="L1230" s="16"/>
      <c r="M1230" s="41"/>
      <c r="N1230" s="41"/>
      <c r="O1230" s="41"/>
      <c r="P1230" s="41"/>
      <c r="Q1230" s="41"/>
      <c r="R1230" s="41"/>
      <c r="S1230" s="41"/>
      <c r="T1230" s="82"/>
      <c r="U1230" s="82"/>
      <c r="V1230" s="89"/>
      <c r="W1230" s="92"/>
      <c r="X1230" s="82"/>
      <c r="Y1230" s="82"/>
      <c r="Z1230" s="82"/>
      <c r="AA1230" s="82"/>
      <c r="AB1230" s="61"/>
      <c r="AC1230" s="61"/>
      <c r="AD1230" s="61"/>
      <c r="AE1230" s="94"/>
    </row>
    <row r="1231" spans="1:31" ht="15.75" customHeight="1">
      <c r="A1231" s="16"/>
      <c r="B1231" s="41"/>
      <c r="C1231" s="41"/>
      <c r="D1231" s="41"/>
      <c r="E1231" s="41"/>
      <c r="F1231" s="16"/>
      <c r="G1231" s="16"/>
      <c r="H1231" s="16"/>
      <c r="I1231" s="16"/>
      <c r="J1231" s="16"/>
      <c r="K1231" s="16"/>
      <c r="L1231" s="16"/>
      <c r="M1231" s="41"/>
      <c r="N1231" s="41"/>
      <c r="O1231" s="41"/>
      <c r="P1231" s="41"/>
      <c r="Q1231" s="41"/>
      <c r="R1231" s="41"/>
      <c r="S1231" s="41"/>
      <c r="T1231" s="82"/>
      <c r="U1231" s="82"/>
      <c r="V1231" s="89"/>
      <c r="W1231" s="92"/>
      <c r="X1231" s="82"/>
      <c r="Y1231" s="82"/>
      <c r="Z1231" s="82"/>
      <c r="AA1231" s="82"/>
      <c r="AB1231" s="26" t="str">
        <f ca="1">IFERROR(__xludf.DUMMYFUNCTION("UNIQUE(FILTER(V$2:V$509,W$2:W$509=AB1229))"),"")</f>
        <v/>
      </c>
      <c r="AC1231" s="61"/>
      <c r="AD1231" s="61"/>
      <c r="AE1231" s="94"/>
    </row>
    <row r="1232" spans="1:31" ht="15.75" customHeight="1">
      <c r="A1232" s="16"/>
      <c r="B1232" s="41"/>
      <c r="C1232" s="41"/>
      <c r="D1232" s="41"/>
      <c r="E1232" s="41"/>
      <c r="F1232" s="16"/>
      <c r="G1232" s="16"/>
      <c r="H1232" s="16"/>
      <c r="I1232" s="16"/>
      <c r="J1232" s="16"/>
      <c r="K1232" s="16"/>
      <c r="L1232" s="16"/>
      <c r="M1232" s="41"/>
      <c r="N1232" s="41"/>
      <c r="O1232" s="41"/>
      <c r="P1232" s="41"/>
      <c r="Q1232" s="41"/>
      <c r="R1232" s="41"/>
      <c r="S1232" s="41"/>
      <c r="T1232" s="82"/>
      <c r="U1232" s="82"/>
      <c r="V1232" s="89"/>
      <c r="W1232" s="92"/>
      <c r="X1232" s="82"/>
      <c r="Y1232" s="82"/>
      <c r="Z1232" s="82"/>
      <c r="AA1232" s="82"/>
      <c r="AB1232" s="61"/>
      <c r="AC1232" s="61"/>
      <c r="AD1232" s="61"/>
      <c r="AE1232" s="94"/>
    </row>
    <row r="1233" spans="1:31" ht="15.75" customHeight="1">
      <c r="A1233" s="16"/>
      <c r="B1233" s="41"/>
      <c r="C1233" s="41"/>
      <c r="D1233" s="41"/>
      <c r="E1233" s="41"/>
      <c r="F1233" s="16"/>
      <c r="G1233" s="16"/>
      <c r="H1233" s="16"/>
      <c r="I1233" s="16"/>
      <c r="J1233" s="16"/>
      <c r="K1233" s="16"/>
      <c r="L1233" s="16"/>
      <c r="M1233" s="41"/>
      <c r="N1233" s="41"/>
      <c r="O1233" s="41"/>
      <c r="P1233" s="41"/>
      <c r="Q1233" s="41"/>
      <c r="R1233" s="41"/>
      <c r="S1233" s="41"/>
      <c r="T1233" s="82"/>
      <c r="U1233" s="82"/>
      <c r="V1233" s="89"/>
      <c r="W1233" s="92"/>
      <c r="X1233" s="82"/>
      <c r="Y1233" s="82"/>
      <c r="Z1233" s="82"/>
      <c r="AA1233" s="82"/>
      <c r="AB1233" s="61"/>
      <c r="AC1233" s="61"/>
      <c r="AD1233" s="61"/>
      <c r="AE1233" s="94"/>
    </row>
    <row r="1234" spans="1:31" ht="15.75" customHeight="1">
      <c r="A1234" s="16"/>
      <c r="B1234" s="41"/>
      <c r="C1234" s="41"/>
      <c r="D1234" s="41"/>
      <c r="E1234" s="41"/>
      <c r="F1234" s="16"/>
      <c r="G1234" s="16"/>
      <c r="H1234" s="16"/>
      <c r="I1234" s="16"/>
      <c r="J1234" s="16"/>
      <c r="K1234" s="16"/>
      <c r="L1234" s="16"/>
      <c r="M1234" s="41"/>
      <c r="N1234" s="41"/>
      <c r="O1234" s="41"/>
      <c r="P1234" s="41"/>
      <c r="Q1234" s="41"/>
      <c r="R1234" s="41"/>
      <c r="S1234" s="41"/>
      <c r="T1234" s="82"/>
      <c r="U1234" s="82"/>
      <c r="V1234" s="89"/>
      <c r="W1234" s="92"/>
      <c r="X1234" s="82"/>
      <c r="Y1234" s="82"/>
      <c r="Z1234" s="82"/>
      <c r="AA1234" s="82"/>
      <c r="AB1234" s="61"/>
      <c r="AC1234" s="61"/>
      <c r="AD1234" s="61"/>
      <c r="AE1234" s="94"/>
    </row>
    <row r="1235" spans="1:31" ht="15.75" customHeight="1">
      <c r="A1235" s="16"/>
      <c r="B1235" s="41"/>
      <c r="C1235" s="41"/>
      <c r="D1235" s="41"/>
      <c r="E1235" s="41"/>
      <c r="F1235" s="16"/>
      <c r="G1235" s="16"/>
      <c r="H1235" s="16"/>
      <c r="I1235" s="16"/>
      <c r="J1235" s="16"/>
      <c r="K1235" s="16"/>
      <c r="L1235" s="16"/>
      <c r="M1235" s="41"/>
      <c r="N1235" s="41"/>
      <c r="O1235" s="41"/>
      <c r="P1235" s="41"/>
      <c r="Q1235" s="41"/>
      <c r="R1235" s="41"/>
      <c r="S1235" s="41"/>
      <c r="T1235" s="82"/>
      <c r="U1235" s="82"/>
      <c r="V1235" s="89"/>
      <c r="W1235" s="92"/>
      <c r="X1235" s="82"/>
      <c r="Y1235" s="82"/>
      <c r="Z1235" s="82"/>
      <c r="AA1235" s="82"/>
      <c r="AB1235" s="61"/>
      <c r="AC1235" s="61"/>
      <c r="AD1235" s="61"/>
      <c r="AE1235" s="94"/>
    </row>
    <row r="1236" spans="1:31" ht="15.75" customHeight="1">
      <c r="A1236" s="16"/>
      <c r="B1236" s="41"/>
      <c r="C1236" s="41"/>
      <c r="D1236" s="41"/>
      <c r="E1236" s="41"/>
      <c r="F1236" s="16"/>
      <c r="G1236" s="16"/>
      <c r="H1236" s="16"/>
      <c r="I1236" s="16"/>
      <c r="J1236" s="16"/>
      <c r="K1236" s="16"/>
      <c r="L1236" s="16"/>
      <c r="M1236" s="41"/>
      <c r="N1236" s="41"/>
      <c r="O1236" s="41"/>
      <c r="P1236" s="41"/>
      <c r="Q1236" s="41"/>
      <c r="R1236" s="41"/>
      <c r="S1236" s="41"/>
      <c r="T1236" s="82"/>
      <c r="U1236" s="82"/>
      <c r="V1236" s="89"/>
      <c r="W1236" s="92"/>
      <c r="X1236" s="82"/>
      <c r="Y1236" s="82"/>
      <c r="Z1236" s="82"/>
      <c r="AA1236" s="82"/>
      <c r="AB1236" s="61"/>
      <c r="AC1236" s="61"/>
      <c r="AD1236" s="61"/>
      <c r="AE1236" s="94"/>
    </row>
    <row r="1237" spans="1:31" ht="15.75" customHeight="1">
      <c r="A1237" s="16"/>
      <c r="B1237" s="41"/>
      <c r="C1237" s="41"/>
      <c r="D1237" s="41"/>
      <c r="E1237" s="41"/>
      <c r="F1237" s="16"/>
      <c r="G1237" s="16"/>
      <c r="H1237" s="16"/>
      <c r="I1237" s="16"/>
      <c r="J1237" s="16"/>
      <c r="K1237" s="16"/>
      <c r="L1237" s="16"/>
      <c r="M1237" s="41"/>
      <c r="N1237" s="41"/>
      <c r="O1237" s="41"/>
      <c r="P1237" s="41"/>
      <c r="Q1237" s="41"/>
      <c r="R1237" s="41"/>
      <c r="S1237" s="41"/>
      <c r="T1237" s="82"/>
      <c r="U1237" s="82"/>
      <c r="V1237" s="89"/>
      <c r="W1237" s="92"/>
      <c r="X1237" s="82"/>
      <c r="Y1237" s="82"/>
      <c r="Z1237" s="82"/>
      <c r="AA1237" s="82"/>
      <c r="AB1237" s="61"/>
      <c r="AC1237" s="61"/>
      <c r="AD1237" s="61"/>
      <c r="AE1237" s="94"/>
    </row>
    <row r="1238" spans="1:31" ht="15.75" customHeight="1">
      <c r="A1238" s="16"/>
      <c r="B1238" s="41"/>
      <c r="C1238" s="41"/>
      <c r="D1238" s="41"/>
      <c r="E1238" s="41"/>
      <c r="F1238" s="16"/>
      <c r="G1238" s="16"/>
      <c r="H1238" s="16"/>
      <c r="I1238" s="16"/>
      <c r="J1238" s="16"/>
      <c r="K1238" s="16"/>
      <c r="L1238" s="16"/>
      <c r="M1238" s="41"/>
      <c r="N1238" s="41"/>
      <c r="O1238" s="41"/>
      <c r="P1238" s="41"/>
      <c r="Q1238" s="41"/>
      <c r="R1238" s="41"/>
      <c r="S1238" s="41"/>
      <c r="T1238" s="82"/>
      <c r="U1238" s="82"/>
      <c r="V1238" s="89"/>
      <c r="W1238" s="92"/>
      <c r="X1238" s="82"/>
      <c r="Y1238" s="82"/>
      <c r="Z1238" s="82"/>
      <c r="AA1238" s="82"/>
      <c r="AB1238" s="61"/>
      <c r="AC1238" s="61"/>
      <c r="AD1238" s="61"/>
      <c r="AE1238" s="94"/>
    </row>
    <row r="1239" spans="1:31" ht="15.75" customHeight="1">
      <c r="A1239" s="16"/>
      <c r="B1239" s="41"/>
      <c r="C1239" s="41"/>
      <c r="D1239" s="41"/>
      <c r="E1239" s="41"/>
      <c r="F1239" s="16"/>
      <c r="G1239" s="16"/>
      <c r="H1239" s="16"/>
      <c r="I1239" s="16"/>
      <c r="J1239" s="16"/>
      <c r="K1239" s="16"/>
      <c r="L1239" s="16"/>
      <c r="M1239" s="41"/>
      <c r="N1239" s="41"/>
      <c r="O1239" s="41"/>
      <c r="P1239" s="41"/>
      <c r="Q1239" s="41"/>
      <c r="R1239" s="41"/>
      <c r="S1239" s="41"/>
      <c r="T1239" s="82"/>
      <c r="U1239" s="82"/>
      <c r="V1239" s="89"/>
      <c r="W1239" s="92"/>
      <c r="X1239" s="82"/>
      <c r="Y1239" s="82"/>
      <c r="Z1239" s="82"/>
      <c r="AA1239" s="82"/>
      <c r="AB1239" s="61"/>
      <c r="AC1239" s="61"/>
      <c r="AD1239" s="61"/>
      <c r="AE1239" s="94"/>
    </row>
    <row r="1240" spans="1:31" ht="15.75" customHeight="1">
      <c r="A1240" s="16"/>
      <c r="B1240" s="41"/>
      <c r="C1240" s="41"/>
      <c r="D1240" s="41"/>
      <c r="E1240" s="41"/>
      <c r="F1240" s="16"/>
      <c r="G1240" s="16"/>
      <c r="H1240" s="16"/>
      <c r="I1240" s="16"/>
      <c r="J1240" s="16"/>
      <c r="K1240" s="16"/>
      <c r="L1240" s="16"/>
      <c r="M1240" s="41"/>
      <c r="N1240" s="41"/>
      <c r="O1240" s="41"/>
      <c r="P1240" s="41"/>
      <c r="Q1240" s="41"/>
      <c r="R1240" s="41"/>
      <c r="S1240" s="41"/>
      <c r="T1240" s="82"/>
      <c r="U1240" s="82"/>
      <c r="V1240" s="89"/>
      <c r="W1240" s="92"/>
      <c r="X1240" s="82"/>
      <c r="Y1240" s="82"/>
      <c r="Z1240" s="82"/>
      <c r="AA1240" s="82"/>
      <c r="AB1240" s="61"/>
      <c r="AC1240" s="61"/>
      <c r="AD1240" s="61"/>
      <c r="AE1240" s="94"/>
    </row>
    <row r="1241" spans="1:31" ht="15.75" customHeight="1">
      <c r="A1241" s="16"/>
      <c r="B1241" s="41"/>
      <c r="C1241" s="41"/>
      <c r="D1241" s="41"/>
      <c r="E1241" s="41"/>
      <c r="F1241" s="16"/>
      <c r="G1241" s="16"/>
      <c r="H1241" s="16"/>
      <c r="I1241" s="16"/>
      <c r="J1241" s="16"/>
      <c r="K1241" s="16"/>
      <c r="L1241" s="16"/>
      <c r="M1241" s="41"/>
      <c r="N1241" s="41"/>
      <c r="O1241" s="41"/>
      <c r="P1241" s="41"/>
      <c r="Q1241" s="41"/>
      <c r="R1241" s="41"/>
      <c r="S1241" s="41"/>
      <c r="T1241" s="82"/>
      <c r="U1241" s="82"/>
      <c r="V1241" s="89"/>
      <c r="W1241" s="92"/>
      <c r="X1241" s="82"/>
      <c r="Y1241" s="82"/>
      <c r="Z1241" s="82"/>
      <c r="AA1241" s="82"/>
      <c r="AB1241" s="61"/>
      <c r="AC1241" s="61"/>
      <c r="AD1241" s="61"/>
      <c r="AE1241" s="94"/>
    </row>
    <row r="1242" spans="1:31" ht="15.75" customHeight="1">
      <c r="A1242" s="16"/>
      <c r="B1242" s="41"/>
      <c r="C1242" s="41"/>
      <c r="D1242" s="41"/>
      <c r="E1242" s="41"/>
      <c r="F1242" s="16"/>
      <c r="G1242" s="16"/>
      <c r="H1242" s="16"/>
      <c r="I1242" s="16"/>
      <c r="J1242" s="16"/>
      <c r="K1242" s="16"/>
      <c r="L1242" s="16"/>
      <c r="M1242" s="41"/>
      <c r="N1242" s="41"/>
      <c r="O1242" s="41"/>
      <c r="P1242" s="41"/>
      <c r="Q1242" s="41"/>
      <c r="R1242" s="41"/>
      <c r="S1242" s="41"/>
      <c r="T1242" s="82"/>
      <c r="U1242" s="82"/>
      <c r="V1242" s="89"/>
      <c r="W1242" s="92"/>
      <c r="X1242" s="82"/>
      <c r="Y1242" s="82"/>
      <c r="Z1242" s="82"/>
      <c r="AA1242" s="82"/>
      <c r="AB1242" s="61"/>
      <c r="AC1242" s="61"/>
      <c r="AD1242" s="61"/>
      <c r="AE1242" s="94"/>
    </row>
    <row r="1243" spans="1:31" ht="15.75" customHeight="1">
      <c r="A1243" s="16"/>
      <c r="B1243" s="41"/>
      <c r="C1243" s="41"/>
      <c r="D1243" s="41"/>
      <c r="E1243" s="41"/>
      <c r="F1243" s="16"/>
      <c r="G1243" s="16"/>
      <c r="H1243" s="16"/>
      <c r="I1243" s="16"/>
      <c r="J1243" s="16"/>
      <c r="K1243" s="16"/>
      <c r="L1243" s="16"/>
      <c r="M1243" s="41"/>
      <c r="N1243" s="41"/>
      <c r="O1243" s="41"/>
      <c r="P1243" s="41"/>
      <c r="Q1243" s="41"/>
      <c r="R1243" s="41"/>
      <c r="S1243" s="41"/>
      <c r="T1243" s="82"/>
      <c r="U1243" s="82"/>
      <c r="V1243" s="89"/>
      <c r="W1243" s="92"/>
      <c r="X1243" s="82"/>
      <c r="Y1243" s="82"/>
      <c r="Z1243" s="82"/>
      <c r="AA1243" s="82"/>
      <c r="AB1243" s="61"/>
      <c r="AC1243" s="61"/>
      <c r="AD1243" s="61"/>
      <c r="AE1243" s="94"/>
    </row>
    <row r="1244" spans="1:31" ht="15.75" customHeight="1">
      <c r="A1244" s="16"/>
      <c r="B1244" s="41"/>
      <c r="C1244" s="41"/>
      <c r="D1244" s="41"/>
      <c r="E1244" s="41"/>
      <c r="F1244" s="16"/>
      <c r="G1244" s="16"/>
      <c r="H1244" s="16"/>
      <c r="I1244" s="16"/>
      <c r="J1244" s="16"/>
      <c r="K1244" s="16"/>
      <c r="L1244" s="16"/>
      <c r="M1244" s="41"/>
      <c r="N1244" s="41"/>
      <c r="O1244" s="41"/>
      <c r="P1244" s="41"/>
      <c r="Q1244" s="41"/>
      <c r="R1244" s="41"/>
      <c r="S1244" s="41"/>
      <c r="T1244" s="82"/>
      <c r="U1244" s="82"/>
      <c r="V1244" s="89"/>
      <c r="W1244" s="92"/>
      <c r="X1244" s="82"/>
      <c r="Y1244" s="82"/>
      <c r="Z1244" s="82"/>
      <c r="AA1244" s="82"/>
      <c r="AB1244" s="61"/>
      <c r="AC1244" s="61"/>
      <c r="AD1244" s="61"/>
      <c r="AE1244" s="94"/>
    </row>
    <row r="1245" spans="1:31" ht="15.75" customHeight="1">
      <c r="A1245" s="16"/>
      <c r="B1245" s="41"/>
      <c r="C1245" s="41"/>
      <c r="D1245" s="41"/>
      <c r="E1245" s="41"/>
      <c r="F1245" s="16"/>
      <c r="G1245" s="16"/>
      <c r="H1245" s="16"/>
      <c r="I1245" s="16"/>
      <c r="J1245" s="16"/>
      <c r="K1245" s="16"/>
      <c r="L1245" s="16"/>
      <c r="M1245" s="41"/>
      <c r="N1245" s="41"/>
      <c r="O1245" s="41"/>
      <c r="P1245" s="41"/>
      <c r="Q1245" s="41"/>
      <c r="R1245" s="41"/>
      <c r="S1245" s="41"/>
      <c r="T1245" s="82"/>
      <c r="U1245" s="82"/>
      <c r="V1245" s="89"/>
      <c r="W1245" s="92"/>
      <c r="X1245" s="82"/>
      <c r="Y1245" s="82"/>
      <c r="Z1245" s="82"/>
      <c r="AA1245" s="82"/>
      <c r="AB1245" s="61"/>
      <c r="AC1245" s="61"/>
      <c r="AD1245" s="61"/>
      <c r="AE1245" s="94"/>
    </row>
    <row r="1246" spans="1:31" ht="15.75" customHeight="1">
      <c r="A1246" s="16"/>
      <c r="B1246" s="41"/>
      <c r="C1246" s="41"/>
      <c r="D1246" s="41"/>
      <c r="E1246" s="41"/>
      <c r="F1246" s="16"/>
      <c r="G1246" s="16"/>
      <c r="H1246" s="16"/>
      <c r="I1246" s="16"/>
      <c r="J1246" s="16"/>
      <c r="K1246" s="16"/>
      <c r="L1246" s="16"/>
      <c r="M1246" s="41"/>
      <c r="N1246" s="41"/>
      <c r="O1246" s="41"/>
      <c r="P1246" s="41"/>
      <c r="Q1246" s="41"/>
      <c r="R1246" s="41"/>
      <c r="S1246" s="41"/>
      <c r="T1246" s="82"/>
      <c r="U1246" s="82"/>
      <c r="V1246" s="89"/>
      <c r="W1246" s="92"/>
      <c r="X1246" s="82"/>
      <c r="Y1246" s="82"/>
      <c r="Z1246" s="82"/>
      <c r="AA1246" s="82"/>
      <c r="AB1246" s="67"/>
      <c r="AC1246" s="67"/>
      <c r="AD1246" s="67"/>
      <c r="AE1246" s="94">
        <v>70</v>
      </c>
    </row>
    <row r="1247" spans="1:31" ht="15.75" customHeight="1">
      <c r="A1247" s="16"/>
      <c r="B1247" s="41"/>
      <c r="C1247" s="41"/>
      <c r="D1247" s="41"/>
      <c r="E1247" s="41"/>
      <c r="F1247" s="16"/>
      <c r="G1247" s="16"/>
      <c r="H1247" s="16"/>
      <c r="I1247" s="16"/>
      <c r="J1247" s="16"/>
      <c r="K1247" s="16"/>
      <c r="L1247" s="16"/>
      <c r="M1247" s="41"/>
      <c r="N1247" s="41"/>
      <c r="O1247" s="41"/>
      <c r="P1247" s="41"/>
      <c r="Q1247" s="41"/>
      <c r="R1247" s="41"/>
      <c r="S1247" s="41"/>
      <c r="T1247" s="82"/>
      <c r="U1247" s="82"/>
      <c r="V1247" s="89"/>
      <c r="W1247" s="92"/>
      <c r="X1247" s="82"/>
      <c r="Y1247" s="82"/>
      <c r="Z1247" s="82"/>
      <c r="AA1247" s="82"/>
      <c r="AB1247" s="93">
        <f>Acciones_aportes!C2969</f>
        <v>0</v>
      </c>
      <c r="AC1247" s="88">
        <f>Acciones_aportes!B2970</f>
        <v>0</v>
      </c>
      <c r="AD1247" s="25" t="str">
        <f ca="1">IFERROR(__xludf.DUMMYFUNCTION("FILTER(X$2:X$509,W$2:W$509=AB1247,V$2:V$509=AC1247)"),"#REF!")</f>
        <v>#REF!</v>
      </c>
      <c r="AE1247" s="94"/>
    </row>
    <row r="1248" spans="1:31" ht="15.75" customHeight="1">
      <c r="A1248" s="16"/>
      <c r="B1248" s="41"/>
      <c r="C1248" s="41"/>
      <c r="D1248" s="41"/>
      <c r="E1248" s="41"/>
      <c r="F1248" s="16"/>
      <c r="G1248" s="16"/>
      <c r="H1248" s="16"/>
      <c r="I1248" s="16"/>
      <c r="J1248" s="16"/>
      <c r="K1248" s="16"/>
      <c r="L1248" s="16"/>
      <c r="M1248" s="41"/>
      <c r="N1248" s="41"/>
      <c r="O1248" s="41"/>
      <c r="P1248" s="41"/>
      <c r="Q1248" s="41"/>
      <c r="R1248" s="41"/>
      <c r="S1248" s="41"/>
      <c r="T1248" s="82"/>
      <c r="U1248" s="82"/>
      <c r="V1248" s="89"/>
      <c r="W1248" s="92"/>
      <c r="X1248" s="82"/>
      <c r="Y1248" s="82"/>
      <c r="Z1248" s="82"/>
      <c r="AA1248" s="82"/>
      <c r="AB1248" s="61"/>
      <c r="AC1248" s="61"/>
      <c r="AD1248" s="61"/>
      <c r="AE1248" s="94"/>
    </row>
    <row r="1249" spans="1:31" ht="15.75" customHeight="1">
      <c r="A1249" s="16"/>
      <c r="B1249" s="41"/>
      <c r="C1249" s="41"/>
      <c r="D1249" s="41"/>
      <c r="E1249" s="41"/>
      <c r="F1249" s="16"/>
      <c r="G1249" s="16"/>
      <c r="H1249" s="16"/>
      <c r="I1249" s="16"/>
      <c r="J1249" s="16"/>
      <c r="K1249" s="16"/>
      <c r="L1249" s="16"/>
      <c r="M1249" s="41"/>
      <c r="N1249" s="41"/>
      <c r="O1249" s="41"/>
      <c r="P1249" s="41"/>
      <c r="Q1249" s="41"/>
      <c r="R1249" s="41"/>
      <c r="S1249" s="41"/>
      <c r="T1249" s="82"/>
      <c r="U1249" s="82"/>
      <c r="V1249" s="89"/>
      <c r="W1249" s="92"/>
      <c r="X1249" s="82"/>
      <c r="Y1249" s="82"/>
      <c r="Z1249" s="82"/>
      <c r="AA1249" s="82"/>
      <c r="AB1249" s="26" t="str">
        <f ca="1">IFERROR(__xludf.DUMMYFUNCTION("UNIQUE(FILTER(V$2:V$509,W$2:W$509=AB1247))"),"")</f>
        <v/>
      </c>
      <c r="AC1249" s="61"/>
      <c r="AD1249" s="61"/>
      <c r="AE1249" s="94"/>
    </row>
    <row r="1250" spans="1:31" ht="15.75" customHeight="1">
      <c r="A1250" s="16"/>
      <c r="B1250" s="41"/>
      <c r="C1250" s="41"/>
      <c r="D1250" s="41"/>
      <c r="E1250" s="41"/>
      <c r="F1250" s="16"/>
      <c r="G1250" s="16"/>
      <c r="H1250" s="16"/>
      <c r="I1250" s="16"/>
      <c r="J1250" s="16"/>
      <c r="K1250" s="16"/>
      <c r="L1250" s="16"/>
      <c r="M1250" s="41"/>
      <c r="N1250" s="41"/>
      <c r="O1250" s="41"/>
      <c r="P1250" s="41"/>
      <c r="Q1250" s="41"/>
      <c r="R1250" s="41"/>
      <c r="S1250" s="41"/>
      <c r="T1250" s="82"/>
      <c r="U1250" s="82"/>
      <c r="V1250" s="89"/>
      <c r="W1250" s="92"/>
      <c r="X1250" s="82"/>
      <c r="Y1250" s="82"/>
      <c r="Z1250" s="82"/>
      <c r="AA1250" s="82"/>
      <c r="AB1250" s="61"/>
      <c r="AC1250" s="61"/>
      <c r="AD1250" s="61"/>
      <c r="AE1250" s="94"/>
    </row>
    <row r="1251" spans="1:31" ht="15.75" customHeight="1">
      <c r="A1251" s="16"/>
      <c r="B1251" s="41"/>
      <c r="C1251" s="41"/>
      <c r="D1251" s="41"/>
      <c r="E1251" s="41"/>
      <c r="F1251" s="16"/>
      <c r="G1251" s="16"/>
      <c r="H1251" s="16"/>
      <c r="I1251" s="16"/>
      <c r="J1251" s="16"/>
      <c r="K1251" s="16"/>
      <c r="L1251" s="16"/>
      <c r="M1251" s="41"/>
      <c r="N1251" s="41"/>
      <c r="O1251" s="41"/>
      <c r="P1251" s="41"/>
      <c r="Q1251" s="41"/>
      <c r="R1251" s="41"/>
      <c r="S1251" s="41"/>
      <c r="T1251" s="82"/>
      <c r="U1251" s="82"/>
      <c r="V1251" s="89"/>
      <c r="W1251" s="92"/>
      <c r="X1251" s="82"/>
      <c r="Y1251" s="82"/>
      <c r="Z1251" s="82"/>
      <c r="AA1251" s="82"/>
      <c r="AB1251" s="61"/>
      <c r="AC1251" s="61"/>
      <c r="AD1251" s="61"/>
      <c r="AE1251" s="94"/>
    </row>
    <row r="1252" spans="1:31" ht="15.75" customHeight="1">
      <c r="A1252" s="16"/>
      <c r="B1252" s="41"/>
      <c r="C1252" s="41"/>
      <c r="D1252" s="41"/>
      <c r="E1252" s="41"/>
      <c r="F1252" s="16"/>
      <c r="G1252" s="16"/>
      <c r="H1252" s="16"/>
      <c r="I1252" s="16"/>
      <c r="J1252" s="16"/>
      <c r="K1252" s="16"/>
      <c r="L1252" s="16"/>
      <c r="M1252" s="41"/>
      <c r="N1252" s="41"/>
      <c r="O1252" s="41"/>
      <c r="P1252" s="41"/>
      <c r="Q1252" s="41"/>
      <c r="R1252" s="41"/>
      <c r="S1252" s="41"/>
      <c r="T1252" s="82"/>
      <c r="U1252" s="82"/>
      <c r="V1252" s="89"/>
      <c r="W1252" s="92"/>
      <c r="X1252" s="82"/>
      <c r="Y1252" s="82"/>
      <c r="Z1252" s="82"/>
      <c r="AA1252" s="82"/>
      <c r="AB1252" s="61"/>
      <c r="AC1252" s="61"/>
      <c r="AD1252" s="61"/>
      <c r="AE1252" s="94"/>
    </row>
    <row r="1253" spans="1:31" ht="15.75" customHeight="1">
      <c r="A1253" s="16"/>
      <c r="B1253" s="41"/>
      <c r="C1253" s="41"/>
      <c r="D1253" s="41"/>
      <c r="E1253" s="41"/>
      <c r="F1253" s="16"/>
      <c r="G1253" s="16"/>
      <c r="H1253" s="16"/>
      <c r="I1253" s="16"/>
      <c r="J1253" s="16"/>
      <c r="K1253" s="16"/>
      <c r="L1253" s="16"/>
      <c r="M1253" s="41"/>
      <c r="N1253" s="41"/>
      <c r="O1253" s="41"/>
      <c r="P1253" s="41"/>
      <c r="Q1253" s="41"/>
      <c r="R1253" s="41"/>
      <c r="S1253" s="41"/>
      <c r="T1253" s="82"/>
      <c r="U1253" s="82"/>
      <c r="V1253" s="89"/>
      <c r="W1253" s="92"/>
      <c r="X1253" s="82"/>
      <c r="Y1253" s="82"/>
      <c r="Z1253" s="82"/>
      <c r="AA1253" s="82"/>
      <c r="AB1253" s="61"/>
      <c r="AC1253" s="61"/>
      <c r="AD1253" s="61"/>
      <c r="AE1253" s="94"/>
    </row>
    <row r="1254" spans="1:31" ht="15.75" customHeight="1">
      <c r="A1254" s="16"/>
      <c r="B1254" s="41"/>
      <c r="C1254" s="41"/>
      <c r="D1254" s="41"/>
      <c r="E1254" s="41"/>
      <c r="F1254" s="16"/>
      <c r="G1254" s="16"/>
      <c r="H1254" s="16"/>
      <c r="I1254" s="16"/>
      <c r="J1254" s="16"/>
      <c r="K1254" s="16"/>
      <c r="L1254" s="16"/>
      <c r="M1254" s="41"/>
      <c r="N1254" s="41"/>
      <c r="O1254" s="41"/>
      <c r="P1254" s="41"/>
      <c r="Q1254" s="41"/>
      <c r="R1254" s="41"/>
      <c r="S1254" s="41"/>
      <c r="T1254" s="82"/>
      <c r="U1254" s="82"/>
      <c r="V1254" s="89"/>
      <c r="W1254" s="92"/>
      <c r="X1254" s="82"/>
      <c r="Y1254" s="82"/>
      <c r="Z1254" s="82"/>
      <c r="AA1254" s="82"/>
      <c r="AB1254" s="61"/>
      <c r="AC1254" s="61"/>
      <c r="AD1254" s="61"/>
      <c r="AE1254" s="94"/>
    </row>
    <row r="1255" spans="1:31" ht="15.75" customHeight="1">
      <c r="A1255" s="16"/>
      <c r="B1255" s="41"/>
      <c r="C1255" s="41"/>
      <c r="D1255" s="41"/>
      <c r="E1255" s="41"/>
      <c r="F1255" s="16"/>
      <c r="G1255" s="16"/>
      <c r="H1255" s="16"/>
      <c r="I1255" s="16"/>
      <c r="J1255" s="16"/>
      <c r="K1255" s="16"/>
      <c r="L1255" s="16"/>
      <c r="M1255" s="41"/>
      <c r="N1255" s="41"/>
      <c r="O1255" s="41"/>
      <c r="P1255" s="41"/>
      <c r="Q1255" s="41"/>
      <c r="R1255" s="41"/>
      <c r="S1255" s="41"/>
      <c r="T1255" s="82"/>
      <c r="U1255" s="82"/>
      <c r="V1255" s="89"/>
      <c r="W1255" s="92"/>
      <c r="X1255" s="82"/>
      <c r="Y1255" s="82"/>
      <c r="Z1255" s="82"/>
      <c r="AA1255" s="82"/>
      <c r="AB1255" s="61"/>
      <c r="AC1255" s="61"/>
      <c r="AD1255" s="61"/>
      <c r="AE1255" s="94"/>
    </row>
    <row r="1256" spans="1:31" ht="15.75" customHeight="1">
      <c r="A1256" s="16"/>
      <c r="B1256" s="41"/>
      <c r="C1256" s="41"/>
      <c r="D1256" s="41"/>
      <c r="E1256" s="41"/>
      <c r="F1256" s="16"/>
      <c r="G1256" s="16"/>
      <c r="H1256" s="16"/>
      <c r="I1256" s="16"/>
      <c r="J1256" s="16"/>
      <c r="K1256" s="16"/>
      <c r="L1256" s="16"/>
      <c r="M1256" s="41"/>
      <c r="N1256" s="41"/>
      <c r="O1256" s="41"/>
      <c r="P1256" s="41"/>
      <c r="Q1256" s="41"/>
      <c r="R1256" s="41"/>
      <c r="S1256" s="41"/>
      <c r="T1256" s="82"/>
      <c r="U1256" s="82"/>
      <c r="V1256" s="89"/>
      <c r="W1256" s="92"/>
      <c r="X1256" s="82"/>
      <c r="Y1256" s="82"/>
      <c r="Z1256" s="82"/>
      <c r="AA1256" s="82"/>
      <c r="AB1256" s="61"/>
      <c r="AC1256" s="61"/>
      <c r="AD1256" s="61"/>
      <c r="AE1256" s="94"/>
    </row>
    <row r="1257" spans="1:31" ht="15.75" customHeight="1">
      <c r="A1257" s="16"/>
      <c r="B1257" s="41"/>
      <c r="C1257" s="41"/>
      <c r="D1257" s="41"/>
      <c r="E1257" s="41"/>
      <c r="F1257" s="16"/>
      <c r="G1257" s="16"/>
      <c r="H1257" s="16"/>
      <c r="I1257" s="16"/>
      <c r="J1257" s="16"/>
      <c r="K1257" s="16"/>
      <c r="L1257" s="16"/>
      <c r="M1257" s="41"/>
      <c r="N1257" s="41"/>
      <c r="O1257" s="41"/>
      <c r="P1257" s="41"/>
      <c r="Q1257" s="41"/>
      <c r="R1257" s="41"/>
      <c r="S1257" s="41"/>
      <c r="T1257" s="82"/>
      <c r="U1257" s="82"/>
      <c r="V1257" s="89"/>
      <c r="W1257" s="92"/>
      <c r="X1257" s="82"/>
      <c r="Y1257" s="82"/>
      <c r="Z1257" s="82"/>
      <c r="AA1257" s="82"/>
      <c r="AB1257" s="61"/>
      <c r="AC1257" s="61"/>
      <c r="AD1257" s="61"/>
      <c r="AE1257" s="94"/>
    </row>
    <row r="1258" spans="1:31" ht="15.75" customHeight="1">
      <c r="A1258" s="16"/>
      <c r="B1258" s="41"/>
      <c r="C1258" s="41"/>
      <c r="D1258" s="41"/>
      <c r="E1258" s="41"/>
      <c r="F1258" s="16"/>
      <c r="G1258" s="16"/>
      <c r="H1258" s="16"/>
      <c r="I1258" s="16"/>
      <c r="J1258" s="16"/>
      <c r="K1258" s="16"/>
      <c r="L1258" s="16"/>
      <c r="M1258" s="41"/>
      <c r="N1258" s="41"/>
      <c r="O1258" s="41"/>
      <c r="P1258" s="41"/>
      <c r="Q1258" s="41"/>
      <c r="R1258" s="41"/>
      <c r="S1258" s="41"/>
      <c r="T1258" s="82"/>
      <c r="U1258" s="82"/>
      <c r="V1258" s="89"/>
      <c r="W1258" s="92"/>
      <c r="X1258" s="82"/>
      <c r="Y1258" s="82"/>
      <c r="Z1258" s="82"/>
      <c r="AA1258" s="82"/>
      <c r="AB1258" s="61"/>
      <c r="AC1258" s="61"/>
      <c r="AD1258" s="61"/>
      <c r="AE1258" s="94"/>
    </row>
    <row r="1259" spans="1:31" ht="15.75" customHeight="1">
      <c r="A1259" s="16"/>
      <c r="B1259" s="41"/>
      <c r="C1259" s="41"/>
      <c r="D1259" s="41"/>
      <c r="E1259" s="41"/>
      <c r="F1259" s="16"/>
      <c r="G1259" s="16"/>
      <c r="H1259" s="16"/>
      <c r="I1259" s="16"/>
      <c r="J1259" s="16"/>
      <c r="K1259" s="16"/>
      <c r="L1259" s="16"/>
      <c r="M1259" s="41"/>
      <c r="N1259" s="41"/>
      <c r="O1259" s="41"/>
      <c r="P1259" s="41"/>
      <c r="Q1259" s="41"/>
      <c r="R1259" s="41"/>
      <c r="S1259" s="41"/>
      <c r="T1259" s="82"/>
      <c r="U1259" s="82"/>
      <c r="V1259" s="89"/>
      <c r="W1259" s="92"/>
      <c r="X1259" s="82"/>
      <c r="Y1259" s="82"/>
      <c r="Z1259" s="82"/>
      <c r="AA1259" s="82"/>
      <c r="AB1259" s="61"/>
      <c r="AC1259" s="61"/>
      <c r="AD1259" s="61"/>
      <c r="AE1259" s="94"/>
    </row>
    <row r="1260" spans="1:31" ht="15.75" customHeight="1">
      <c r="A1260" s="16"/>
      <c r="B1260" s="41"/>
      <c r="C1260" s="41"/>
      <c r="D1260" s="41"/>
      <c r="E1260" s="41"/>
      <c r="F1260" s="16"/>
      <c r="G1260" s="16"/>
      <c r="H1260" s="16"/>
      <c r="I1260" s="16"/>
      <c r="J1260" s="16"/>
      <c r="K1260" s="16"/>
      <c r="L1260" s="16"/>
      <c r="M1260" s="41"/>
      <c r="N1260" s="41"/>
      <c r="O1260" s="41"/>
      <c r="P1260" s="41"/>
      <c r="Q1260" s="41"/>
      <c r="R1260" s="41"/>
      <c r="S1260" s="41"/>
      <c r="T1260" s="82"/>
      <c r="U1260" s="82"/>
      <c r="V1260" s="89"/>
      <c r="W1260" s="92"/>
      <c r="X1260" s="82"/>
      <c r="Y1260" s="82"/>
      <c r="Z1260" s="82"/>
      <c r="AA1260" s="82"/>
      <c r="AB1260" s="61"/>
      <c r="AC1260" s="61"/>
      <c r="AD1260" s="61"/>
      <c r="AE1260" s="94"/>
    </row>
    <row r="1261" spans="1:31" ht="15.75" customHeight="1">
      <c r="A1261" s="16"/>
      <c r="B1261" s="41"/>
      <c r="C1261" s="41"/>
      <c r="D1261" s="41"/>
      <c r="E1261" s="41"/>
      <c r="F1261" s="16"/>
      <c r="G1261" s="16"/>
      <c r="H1261" s="16"/>
      <c r="I1261" s="16"/>
      <c r="J1261" s="16"/>
      <c r="K1261" s="16"/>
      <c r="L1261" s="16"/>
      <c r="M1261" s="41"/>
      <c r="N1261" s="41"/>
      <c r="O1261" s="41"/>
      <c r="P1261" s="41"/>
      <c r="Q1261" s="41"/>
      <c r="R1261" s="41"/>
      <c r="S1261" s="41"/>
      <c r="T1261" s="82"/>
      <c r="U1261" s="82"/>
      <c r="V1261" s="89"/>
      <c r="W1261" s="92"/>
      <c r="X1261" s="82"/>
      <c r="Y1261" s="82"/>
      <c r="Z1261" s="82"/>
      <c r="AA1261" s="82"/>
      <c r="AB1261" s="61"/>
      <c r="AC1261" s="61"/>
      <c r="AD1261" s="61"/>
      <c r="AE1261" s="94"/>
    </row>
    <row r="1262" spans="1:31" ht="15.75" customHeight="1">
      <c r="A1262" s="16"/>
      <c r="B1262" s="41"/>
      <c r="C1262" s="41"/>
      <c r="D1262" s="41"/>
      <c r="E1262" s="41"/>
      <c r="F1262" s="16"/>
      <c r="G1262" s="16"/>
      <c r="H1262" s="16"/>
      <c r="I1262" s="16"/>
      <c r="J1262" s="16"/>
      <c r="K1262" s="16"/>
      <c r="L1262" s="16"/>
      <c r="M1262" s="41"/>
      <c r="N1262" s="41"/>
      <c r="O1262" s="41"/>
      <c r="P1262" s="41"/>
      <c r="Q1262" s="41"/>
      <c r="R1262" s="41"/>
      <c r="S1262" s="41"/>
      <c r="T1262" s="82"/>
      <c r="U1262" s="82"/>
      <c r="V1262" s="89"/>
      <c r="W1262" s="92"/>
      <c r="X1262" s="82"/>
      <c r="Y1262" s="82"/>
      <c r="Z1262" s="82"/>
      <c r="AA1262" s="82"/>
      <c r="AB1262" s="61"/>
      <c r="AC1262" s="61"/>
      <c r="AD1262" s="61"/>
      <c r="AE1262" s="94"/>
    </row>
    <row r="1263" spans="1:31" ht="15.75" customHeight="1">
      <c r="A1263" s="16"/>
      <c r="B1263" s="41"/>
      <c r="C1263" s="41"/>
      <c r="D1263" s="41"/>
      <c r="E1263" s="41"/>
      <c r="F1263" s="16"/>
      <c r="G1263" s="16"/>
      <c r="H1263" s="16"/>
      <c r="I1263" s="16"/>
      <c r="J1263" s="16"/>
      <c r="K1263" s="16"/>
      <c r="L1263" s="16"/>
      <c r="M1263" s="41"/>
      <c r="N1263" s="41"/>
      <c r="O1263" s="41"/>
      <c r="P1263" s="41"/>
      <c r="Q1263" s="41"/>
      <c r="R1263" s="41"/>
      <c r="S1263" s="41"/>
      <c r="T1263" s="82"/>
      <c r="U1263" s="82"/>
      <c r="V1263" s="89"/>
      <c r="W1263" s="92"/>
      <c r="X1263" s="82"/>
      <c r="Y1263" s="82"/>
      <c r="Z1263" s="82"/>
      <c r="AA1263" s="82"/>
      <c r="AB1263" s="61"/>
      <c r="AC1263" s="61"/>
      <c r="AD1263" s="61"/>
      <c r="AE1263" s="94"/>
    </row>
    <row r="1264" spans="1:31" ht="15.75" customHeight="1">
      <c r="A1264" s="16"/>
      <c r="B1264" s="41"/>
      <c r="C1264" s="41"/>
      <c r="D1264" s="41"/>
      <c r="E1264" s="41"/>
      <c r="F1264" s="16"/>
      <c r="G1264" s="16"/>
      <c r="H1264" s="16"/>
      <c r="I1264" s="16"/>
      <c r="J1264" s="16"/>
      <c r="K1264" s="16"/>
      <c r="L1264" s="16"/>
      <c r="M1264" s="41"/>
      <c r="N1264" s="41"/>
      <c r="O1264" s="41"/>
      <c r="P1264" s="41"/>
      <c r="Q1264" s="41"/>
      <c r="R1264" s="41"/>
      <c r="S1264" s="41"/>
      <c r="T1264" s="82"/>
      <c r="U1264" s="82"/>
      <c r="V1264" s="89"/>
      <c r="W1264" s="92"/>
      <c r="X1264" s="82"/>
      <c r="Y1264" s="82"/>
      <c r="Z1264" s="82"/>
      <c r="AA1264" s="82"/>
      <c r="AB1264" s="67"/>
      <c r="AC1264" s="67"/>
      <c r="AD1264" s="67"/>
      <c r="AE1264" s="94"/>
    </row>
    <row r="1265" spans="1:31" ht="15.75" customHeight="1">
      <c r="A1265" s="16"/>
      <c r="B1265" s="41"/>
      <c r="C1265" s="41"/>
      <c r="D1265" s="41"/>
      <c r="E1265" s="41"/>
      <c r="F1265" s="16"/>
      <c r="G1265" s="16"/>
      <c r="H1265" s="16"/>
      <c r="I1265" s="16"/>
      <c r="J1265" s="16"/>
      <c r="K1265" s="16"/>
      <c r="L1265" s="16"/>
      <c r="M1265" s="41"/>
      <c r="N1265" s="41"/>
      <c r="O1265" s="41"/>
      <c r="P1265" s="41"/>
      <c r="Q1265" s="41"/>
      <c r="R1265" s="41"/>
      <c r="S1265" s="41"/>
      <c r="T1265" s="82"/>
      <c r="U1265" s="82"/>
      <c r="V1265" s="89"/>
      <c r="W1265" s="92"/>
      <c r="X1265" s="82"/>
      <c r="Y1265" s="82"/>
      <c r="Z1265" s="82"/>
      <c r="AA1265" s="82"/>
      <c r="AB1265" s="93">
        <f>Acciones_aportes!C3012</f>
        <v>0</v>
      </c>
      <c r="AC1265" s="88">
        <f>Acciones_aportes!B3013</f>
        <v>0</v>
      </c>
      <c r="AD1265" s="25" t="str">
        <f ca="1">IFERROR(__xludf.DUMMYFUNCTION("FILTER(X$2:X$509,W$2:W$509=AB1265,V$2:V$509=AC1265)"),"#REF!")</f>
        <v>#REF!</v>
      </c>
      <c r="AE1265" s="94"/>
    </row>
    <row r="1266" spans="1:31" ht="15.75" customHeight="1">
      <c r="A1266" s="16"/>
      <c r="B1266" s="41"/>
      <c r="C1266" s="41"/>
      <c r="D1266" s="41"/>
      <c r="E1266" s="41"/>
      <c r="F1266" s="16"/>
      <c r="G1266" s="16"/>
      <c r="H1266" s="16"/>
      <c r="I1266" s="16"/>
      <c r="J1266" s="16"/>
      <c r="K1266" s="16"/>
      <c r="L1266" s="16"/>
      <c r="M1266" s="41"/>
      <c r="N1266" s="41"/>
      <c r="O1266" s="41"/>
      <c r="P1266" s="41"/>
      <c r="Q1266" s="41"/>
      <c r="R1266" s="41"/>
      <c r="S1266" s="41"/>
      <c r="T1266" s="82"/>
      <c r="U1266" s="82"/>
      <c r="V1266" s="89"/>
      <c r="W1266" s="92"/>
      <c r="X1266" s="82"/>
      <c r="Y1266" s="82"/>
      <c r="Z1266" s="82"/>
      <c r="AA1266" s="82"/>
      <c r="AB1266" s="61"/>
      <c r="AC1266" s="61"/>
      <c r="AD1266" s="61"/>
      <c r="AE1266" s="94"/>
    </row>
    <row r="1267" spans="1:31" ht="15.75" customHeight="1">
      <c r="A1267" s="16"/>
      <c r="B1267" s="41"/>
      <c r="C1267" s="41"/>
      <c r="D1267" s="41"/>
      <c r="E1267" s="41"/>
      <c r="F1267" s="16"/>
      <c r="G1267" s="16"/>
      <c r="H1267" s="16"/>
      <c r="I1267" s="16"/>
      <c r="J1267" s="16"/>
      <c r="K1267" s="16"/>
      <c r="L1267" s="16"/>
      <c r="M1267" s="41"/>
      <c r="N1267" s="41"/>
      <c r="O1267" s="41"/>
      <c r="P1267" s="41"/>
      <c r="Q1267" s="41"/>
      <c r="R1267" s="41"/>
      <c r="S1267" s="41"/>
      <c r="T1267" s="82"/>
      <c r="U1267" s="82"/>
      <c r="V1267" s="89"/>
      <c r="W1267" s="92"/>
      <c r="X1267" s="82"/>
      <c r="Y1267" s="82"/>
      <c r="Z1267" s="82"/>
      <c r="AA1267" s="82"/>
      <c r="AB1267" s="26" t="str">
        <f ca="1">IFERROR(__xludf.DUMMYFUNCTION("UNIQUE(FILTER(V$2:V$509,W$2:W$509=AB1265))"),"")</f>
        <v/>
      </c>
      <c r="AC1267" s="61"/>
      <c r="AD1267" s="61"/>
      <c r="AE1267" s="94"/>
    </row>
    <row r="1268" spans="1:31" ht="15.75" customHeight="1">
      <c r="A1268" s="16"/>
      <c r="B1268" s="41"/>
      <c r="C1268" s="41"/>
      <c r="D1268" s="41"/>
      <c r="E1268" s="41"/>
      <c r="F1268" s="16"/>
      <c r="G1268" s="16"/>
      <c r="H1268" s="16"/>
      <c r="I1268" s="16"/>
      <c r="J1268" s="16"/>
      <c r="K1268" s="16"/>
      <c r="L1268" s="16"/>
      <c r="M1268" s="41"/>
      <c r="N1268" s="41"/>
      <c r="O1268" s="41"/>
      <c r="P1268" s="41"/>
      <c r="Q1268" s="41"/>
      <c r="R1268" s="41"/>
      <c r="S1268" s="41"/>
      <c r="T1268" s="82"/>
      <c r="U1268" s="82"/>
      <c r="V1268" s="89"/>
      <c r="W1268" s="92"/>
      <c r="X1268" s="82"/>
      <c r="Y1268" s="82"/>
      <c r="Z1268" s="82"/>
      <c r="AA1268" s="82"/>
      <c r="AB1268" s="61"/>
      <c r="AC1268" s="61"/>
      <c r="AD1268" s="61"/>
      <c r="AE1268" s="94"/>
    </row>
    <row r="1269" spans="1:31" ht="15.75" customHeight="1">
      <c r="A1269" s="16"/>
      <c r="B1269" s="41"/>
      <c r="C1269" s="41"/>
      <c r="D1269" s="41"/>
      <c r="E1269" s="41"/>
      <c r="F1269" s="16"/>
      <c r="G1269" s="16"/>
      <c r="H1269" s="16"/>
      <c r="I1269" s="16"/>
      <c r="J1269" s="16"/>
      <c r="K1269" s="16"/>
      <c r="L1269" s="16"/>
      <c r="M1269" s="41"/>
      <c r="N1269" s="41"/>
      <c r="O1269" s="41"/>
      <c r="P1269" s="41"/>
      <c r="Q1269" s="41"/>
      <c r="R1269" s="41"/>
      <c r="S1269" s="41"/>
      <c r="T1269" s="82"/>
      <c r="U1269" s="82"/>
      <c r="V1269" s="89"/>
      <c r="W1269" s="92"/>
      <c r="X1269" s="82"/>
      <c r="Y1269" s="82"/>
      <c r="Z1269" s="82"/>
      <c r="AA1269" s="82"/>
      <c r="AB1269" s="61"/>
      <c r="AC1269" s="61"/>
      <c r="AD1269" s="61"/>
      <c r="AE1269" s="94"/>
    </row>
    <row r="1270" spans="1:31" ht="15.75" customHeight="1">
      <c r="A1270" s="16"/>
      <c r="B1270" s="41"/>
      <c r="C1270" s="41"/>
      <c r="D1270" s="41"/>
      <c r="E1270" s="41"/>
      <c r="F1270" s="16"/>
      <c r="G1270" s="16"/>
      <c r="H1270" s="16"/>
      <c r="I1270" s="16"/>
      <c r="J1270" s="16"/>
      <c r="K1270" s="16"/>
      <c r="L1270" s="16"/>
      <c r="M1270" s="41"/>
      <c r="N1270" s="41"/>
      <c r="O1270" s="41"/>
      <c r="P1270" s="41"/>
      <c r="Q1270" s="41"/>
      <c r="R1270" s="41"/>
      <c r="S1270" s="41"/>
      <c r="T1270" s="82"/>
      <c r="U1270" s="82"/>
      <c r="V1270" s="89"/>
      <c r="W1270" s="92"/>
      <c r="X1270" s="82"/>
      <c r="Y1270" s="82"/>
      <c r="Z1270" s="82"/>
      <c r="AA1270" s="82"/>
      <c r="AB1270" s="61"/>
      <c r="AC1270" s="61"/>
      <c r="AD1270" s="61"/>
      <c r="AE1270" s="94"/>
    </row>
    <row r="1271" spans="1:31" ht="15.75" customHeight="1">
      <c r="A1271" s="16"/>
      <c r="B1271" s="41"/>
      <c r="C1271" s="41"/>
      <c r="D1271" s="41"/>
      <c r="E1271" s="41"/>
      <c r="F1271" s="16"/>
      <c r="G1271" s="16"/>
      <c r="H1271" s="16"/>
      <c r="I1271" s="16"/>
      <c r="J1271" s="16"/>
      <c r="K1271" s="16"/>
      <c r="L1271" s="16"/>
      <c r="M1271" s="41"/>
      <c r="N1271" s="41"/>
      <c r="O1271" s="41"/>
      <c r="P1271" s="41"/>
      <c r="Q1271" s="41"/>
      <c r="R1271" s="41"/>
      <c r="S1271" s="41"/>
      <c r="T1271" s="82"/>
      <c r="U1271" s="82"/>
      <c r="V1271" s="89"/>
      <c r="W1271" s="92"/>
      <c r="X1271" s="82"/>
      <c r="Y1271" s="82"/>
      <c r="Z1271" s="82"/>
      <c r="AA1271" s="82"/>
      <c r="AB1271" s="61"/>
      <c r="AC1271" s="61"/>
      <c r="AD1271" s="61"/>
      <c r="AE1271" s="94"/>
    </row>
    <row r="1272" spans="1:31" ht="15.75" customHeight="1">
      <c r="A1272" s="16"/>
      <c r="B1272" s="41"/>
      <c r="C1272" s="41"/>
      <c r="D1272" s="41"/>
      <c r="E1272" s="41"/>
      <c r="F1272" s="16"/>
      <c r="G1272" s="16"/>
      <c r="H1272" s="16"/>
      <c r="I1272" s="16"/>
      <c r="J1272" s="16"/>
      <c r="K1272" s="16"/>
      <c r="L1272" s="16"/>
      <c r="M1272" s="41"/>
      <c r="N1272" s="41"/>
      <c r="O1272" s="41"/>
      <c r="P1272" s="41"/>
      <c r="Q1272" s="41"/>
      <c r="R1272" s="41"/>
      <c r="S1272" s="41"/>
      <c r="T1272" s="82"/>
      <c r="U1272" s="82"/>
      <c r="V1272" s="89"/>
      <c r="W1272" s="92"/>
      <c r="X1272" s="82"/>
      <c r="Y1272" s="82"/>
      <c r="Z1272" s="82"/>
      <c r="AA1272" s="82"/>
      <c r="AB1272" s="61"/>
      <c r="AC1272" s="61"/>
      <c r="AD1272" s="61"/>
      <c r="AE1272" s="94"/>
    </row>
    <row r="1273" spans="1:31" ht="15.75" customHeight="1">
      <c r="A1273" s="16"/>
      <c r="B1273" s="41"/>
      <c r="C1273" s="41"/>
      <c r="D1273" s="41"/>
      <c r="E1273" s="41"/>
      <c r="F1273" s="16"/>
      <c r="G1273" s="16"/>
      <c r="H1273" s="16"/>
      <c r="I1273" s="16"/>
      <c r="J1273" s="16"/>
      <c r="K1273" s="16"/>
      <c r="L1273" s="16"/>
      <c r="M1273" s="41"/>
      <c r="N1273" s="41"/>
      <c r="O1273" s="41"/>
      <c r="P1273" s="41"/>
      <c r="Q1273" s="41"/>
      <c r="R1273" s="41"/>
      <c r="S1273" s="41"/>
      <c r="T1273" s="82"/>
      <c r="U1273" s="82"/>
      <c r="V1273" s="89"/>
      <c r="W1273" s="92"/>
      <c r="X1273" s="82"/>
      <c r="Y1273" s="82"/>
      <c r="Z1273" s="82"/>
      <c r="AA1273" s="82"/>
      <c r="AB1273" s="61"/>
      <c r="AC1273" s="61"/>
      <c r="AD1273" s="61"/>
      <c r="AE1273" s="94"/>
    </row>
    <row r="1274" spans="1:31" ht="15.75" customHeight="1">
      <c r="A1274" s="16"/>
      <c r="B1274" s="41"/>
      <c r="C1274" s="41"/>
      <c r="D1274" s="41"/>
      <c r="E1274" s="41"/>
      <c r="F1274" s="16"/>
      <c r="G1274" s="16"/>
      <c r="H1274" s="16"/>
      <c r="I1274" s="16"/>
      <c r="J1274" s="16"/>
      <c r="K1274" s="16"/>
      <c r="L1274" s="16"/>
      <c r="M1274" s="41"/>
      <c r="N1274" s="41"/>
      <c r="O1274" s="41"/>
      <c r="P1274" s="41"/>
      <c r="Q1274" s="41"/>
      <c r="R1274" s="41"/>
      <c r="S1274" s="41"/>
      <c r="T1274" s="82"/>
      <c r="U1274" s="82"/>
      <c r="V1274" s="89"/>
      <c r="W1274" s="92"/>
      <c r="X1274" s="82"/>
      <c r="Y1274" s="82"/>
      <c r="Z1274" s="82"/>
      <c r="AA1274" s="82"/>
      <c r="AB1274" s="61"/>
      <c r="AC1274" s="61"/>
      <c r="AD1274" s="61"/>
      <c r="AE1274" s="94"/>
    </row>
    <row r="1275" spans="1:31" ht="15.75" customHeight="1">
      <c r="A1275" s="16"/>
      <c r="B1275" s="41"/>
      <c r="C1275" s="41"/>
      <c r="D1275" s="41"/>
      <c r="E1275" s="41"/>
      <c r="F1275" s="16"/>
      <c r="G1275" s="16"/>
      <c r="H1275" s="16"/>
      <c r="I1275" s="16"/>
      <c r="J1275" s="16"/>
      <c r="K1275" s="16"/>
      <c r="L1275" s="16"/>
      <c r="M1275" s="41"/>
      <c r="N1275" s="41"/>
      <c r="O1275" s="41"/>
      <c r="P1275" s="41"/>
      <c r="Q1275" s="41"/>
      <c r="R1275" s="41"/>
      <c r="S1275" s="41"/>
      <c r="T1275" s="82"/>
      <c r="U1275" s="82"/>
      <c r="V1275" s="89"/>
      <c r="W1275" s="92"/>
      <c r="X1275" s="82"/>
      <c r="Y1275" s="82"/>
      <c r="Z1275" s="82"/>
      <c r="AA1275" s="82"/>
      <c r="AB1275" s="61"/>
      <c r="AC1275" s="61"/>
      <c r="AD1275" s="61"/>
      <c r="AE1275" s="94"/>
    </row>
    <row r="1276" spans="1:31" ht="15.75" customHeight="1">
      <c r="A1276" s="16"/>
      <c r="B1276" s="41"/>
      <c r="C1276" s="41"/>
      <c r="D1276" s="41"/>
      <c r="E1276" s="41"/>
      <c r="F1276" s="16"/>
      <c r="G1276" s="16"/>
      <c r="H1276" s="16"/>
      <c r="I1276" s="16"/>
      <c r="J1276" s="16"/>
      <c r="K1276" s="16"/>
      <c r="L1276" s="16"/>
      <c r="M1276" s="41"/>
      <c r="N1276" s="41"/>
      <c r="O1276" s="41"/>
      <c r="P1276" s="41"/>
      <c r="Q1276" s="41"/>
      <c r="R1276" s="41"/>
      <c r="S1276" s="41"/>
      <c r="T1276" s="82"/>
      <c r="U1276" s="82"/>
      <c r="V1276" s="89"/>
      <c r="W1276" s="92"/>
      <c r="X1276" s="82"/>
      <c r="Y1276" s="82"/>
      <c r="Z1276" s="82"/>
      <c r="AA1276" s="82"/>
      <c r="AB1276" s="61"/>
      <c r="AC1276" s="61"/>
      <c r="AD1276" s="61"/>
      <c r="AE1276" s="94"/>
    </row>
    <row r="1277" spans="1:31" ht="15.75" customHeight="1">
      <c r="A1277" s="16"/>
      <c r="B1277" s="41"/>
      <c r="C1277" s="41"/>
      <c r="D1277" s="41"/>
      <c r="E1277" s="41"/>
      <c r="F1277" s="16"/>
      <c r="G1277" s="16"/>
      <c r="H1277" s="16"/>
      <c r="I1277" s="16"/>
      <c r="J1277" s="16"/>
      <c r="K1277" s="16"/>
      <c r="L1277" s="16"/>
      <c r="M1277" s="41"/>
      <c r="N1277" s="41"/>
      <c r="O1277" s="41"/>
      <c r="P1277" s="41"/>
      <c r="Q1277" s="41"/>
      <c r="R1277" s="41"/>
      <c r="S1277" s="41"/>
      <c r="T1277" s="82"/>
      <c r="U1277" s="82"/>
      <c r="V1277" s="89"/>
      <c r="W1277" s="92"/>
      <c r="X1277" s="82"/>
      <c r="Y1277" s="82"/>
      <c r="Z1277" s="82"/>
      <c r="AA1277" s="82"/>
      <c r="AB1277" s="61"/>
      <c r="AC1277" s="61"/>
      <c r="AD1277" s="61"/>
      <c r="AE1277" s="94"/>
    </row>
    <row r="1278" spans="1:31" ht="15.75" customHeight="1">
      <c r="A1278" s="16"/>
      <c r="B1278" s="41"/>
      <c r="C1278" s="41"/>
      <c r="D1278" s="41"/>
      <c r="E1278" s="41"/>
      <c r="F1278" s="16"/>
      <c r="G1278" s="16"/>
      <c r="H1278" s="16"/>
      <c r="I1278" s="16"/>
      <c r="J1278" s="16"/>
      <c r="K1278" s="16"/>
      <c r="L1278" s="16"/>
      <c r="M1278" s="41"/>
      <c r="N1278" s="41"/>
      <c r="O1278" s="41"/>
      <c r="P1278" s="41"/>
      <c r="Q1278" s="41"/>
      <c r="R1278" s="41"/>
      <c r="S1278" s="41"/>
      <c r="T1278" s="82"/>
      <c r="U1278" s="82"/>
      <c r="V1278" s="89"/>
      <c r="W1278" s="92"/>
      <c r="X1278" s="82"/>
      <c r="Y1278" s="82"/>
      <c r="Z1278" s="82"/>
      <c r="AA1278" s="82"/>
      <c r="AB1278" s="61"/>
      <c r="AC1278" s="61"/>
      <c r="AD1278" s="61"/>
      <c r="AE1278" s="94"/>
    </row>
    <row r="1279" spans="1:31" ht="15.75" customHeight="1">
      <c r="A1279" s="16"/>
      <c r="B1279" s="41"/>
      <c r="C1279" s="41"/>
      <c r="D1279" s="41"/>
      <c r="E1279" s="41"/>
      <c r="F1279" s="16"/>
      <c r="G1279" s="16"/>
      <c r="H1279" s="16"/>
      <c r="I1279" s="16"/>
      <c r="J1279" s="16"/>
      <c r="K1279" s="16"/>
      <c r="L1279" s="16"/>
      <c r="M1279" s="41"/>
      <c r="N1279" s="41"/>
      <c r="O1279" s="41"/>
      <c r="P1279" s="41"/>
      <c r="Q1279" s="41"/>
      <c r="R1279" s="41"/>
      <c r="S1279" s="41"/>
      <c r="T1279" s="82"/>
      <c r="U1279" s="82"/>
      <c r="V1279" s="89"/>
      <c r="W1279" s="92"/>
      <c r="X1279" s="82"/>
      <c r="Y1279" s="82"/>
      <c r="Z1279" s="82"/>
      <c r="AA1279" s="82"/>
      <c r="AB1279" s="61"/>
      <c r="AC1279" s="61"/>
      <c r="AD1279" s="61"/>
      <c r="AE1279" s="94"/>
    </row>
    <row r="1280" spans="1:31" ht="15.75" customHeight="1">
      <c r="A1280" s="16"/>
      <c r="B1280" s="41"/>
      <c r="C1280" s="41"/>
      <c r="D1280" s="41"/>
      <c r="E1280" s="41"/>
      <c r="F1280" s="16"/>
      <c r="G1280" s="16"/>
      <c r="H1280" s="16"/>
      <c r="I1280" s="16"/>
      <c r="J1280" s="16"/>
      <c r="K1280" s="16"/>
      <c r="L1280" s="16"/>
      <c r="M1280" s="41"/>
      <c r="N1280" s="41"/>
      <c r="O1280" s="41"/>
      <c r="P1280" s="41"/>
      <c r="Q1280" s="41"/>
      <c r="R1280" s="41"/>
      <c r="S1280" s="41"/>
      <c r="T1280" s="82"/>
      <c r="U1280" s="82"/>
      <c r="V1280" s="89"/>
      <c r="W1280" s="92"/>
      <c r="X1280" s="82"/>
      <c r="Y1280" s="82"/>
      <c r="Z1280" s="82"/>
      <c r="AA1280" s="82"/>
      <c r="AB1280" s="61"/>
      <c r="AC1280" s="61"/>
      <c r="AD1280" s="61"/>
      <c r="AE1280" s="94"/>
    </row>
    <row r="1281" spans="1:31" ht="15.75" customHeight="1">
      <c r="A1281" s="16"/>
      <c r="B1281" s="41"/>
      <c r="C1281" s="41"/>
      <c r="D1281" s="41"/>
      <c r="E1281" s="41"/>
      <c r="F1281" s="16"/>
      <c r="G1281" s="16"/>
      <c r="H1281" s="16"/>
      <c r="I1281" s="16"/>
      <c r="J1281" s="16"/>
      <c r="K1281" s="16"/>
      <c r="L1281" s="16"/>
      <c r="M1281" s="41"/>
      <c r="N1281" s="41"/>
      <c r="O1281" s="41"/>
      <c r="P1281" s="41"/>
      <c r="Q1281" s="41"/>
      <c r="R1281" s="41"/>
      <c r="S1281" s="41"/>
      <c r="T1281" s="82"/>
      <c r="U1281" s="82"/>
      <c r="V1281" s="89"/>
      <c r="W1281" s="92"/>
      <c r="X1281" s="82"/>
      <c r="Y1281" s="82"/>
      <c r="Z1281" s="82"/>
      <c r="AA1281" s="82"/>
      <c r="AB1281" s="61"/>
      <c r="AC1281" s="61"/>
      <c r="AD1281" s="61"/>
      <c r="AE1281" s="94"/>
    </row>
    <row r="1282" spans="1:31" ht="15.75" customHeight="1">
      <c r="A1282" s="16"/>
      <c r="B1282" s="41"/>
      <c r="C1282" s="41"/>
      <c r="D1282" s="41"/>
      <c r="E1282" s="41"/>
      <c r="F1282" s="16"/>
      <c r="G1282" s="16"/>
      <c r="H1282" s="16"/>
      <c r="I1282" s="16"/>
      <c r="J1282" s="16"/>
      <c r="K1282" s="16"/>
      <c r="L1282" s="16"/>
      <c r="M1282" s="41"/>
      <c r="N1282" s="41"/>
      <c r="O1282" s="41"/>
      <c r="P1282" s="41"/>
      <c r="Q1282" s="41"/>
      <c r="R1282" s="41"/>
      <c r="S1282" s="41"/>
      <c r="T1282" s="82"/>
      <c r="U1282" s="82"/>
      <c r="V1282" s="89"/>
      <c r="W1282" s="92"/>
      <c r="X1282" s="82"/>
      <c r="Y1282" s="82"/>
      <c r="Z1282" s="82"/>
      <c r="AA1282" s="82"/>
      <c r="AB1282" s="67"/>
      <c r="AC1282" s="67"/>
      <c r="AD1282" s="67"/>
      <c r="AE1282" s="94"/>
    </row>
    <row r="1283" spans="1:31" ht="15.75" customHeight="1">
      <c r="A1283" s="16"/>
      <c r="B1283" s="41"/>
      <c r="C1283" s="41"/>
      <c r="D1283" s="41"/>
      <c r="E1283" s="41"/>
      <c r="F1283" s="16"/>
      <c r="G1283" s="16"/>
      <c r="H1283" s="16"/>
      <c r="I1283" s="16"/>
      <c r="J1283" s="16"/>
      <c r="K1283" s="16"/>
      <c r="L1283" s="16"/>
      <c r="M1283" s="41"/>
      <c r="N1283" s="41"/>
      <c r="O1283" s="41"/>
      <c r="P1283" s="41"/>
      <c r="Q1283" s="41"/>
      <c r="R1283" s="41"/>
      <c r="S1283" s="41"/>
      <c r="T1283" s="82"/>
      <c r="U1283" s="82"/>
      <c r="V1283" s="89"/>
      <c r="W1283" s="92"/>
      <c r="X1283" s="82"/>
      <c r="Y1283" s="82"/>
      <c r="Z1283" s="82"/>
      <c r="AA1283" s="82"/>
      <c r="AB1283" s="93">
        <f>Acciones_aportes!C3055</f>
        <v>0</v>
      </c>
      <c r="AC1283" s="88">
        <f>Acciones_aportes!B3056</f>
        <v>0</v>
      </c>
      <c r="AD1283" s="25" t="str">
        <f ca="1">IFERROR(__xludf.DUMMYFUNCTION("FILTER(X$2:X$509,W$2:W$509=AB1283,V$2:V$509=AC1283)"),"#REF!")</f>
        <v>#REF!</v>
      </c>
      <c r="AE1283" s="94"/>
    </row>
    <row r="1284" spans="1:31" ht="15.75" customHeight="1">
      <c r="A1284" s="16"/>
      <c r="B1284" s="41"/>
      <c r="C1284" s="41"/>
      <c r="D1284" s="41"/>
      <c r="E1284" s="41"/>
      <c r="F1284" s="16"/>
      <c r="G1284" s="16"/>
      <c r="H1284" s="16"/>
      <c r="I1284" s="16"/>
      <c r="J1284" s="16"/>
      <c r="K1284" s="16"/>
      <c r="L1284" s="16"/>
      <c r="M1284" s="41"/>
      <c r="N1284" s="41"/>
      <c r="O1284" s="41"/>
      <c r="P1284" s="41"/>
      <c r="Q1284" s="41"/>
      <c r="R1284" s="41"/>
      <c r="S1284" s="41"/>
      <c r="T1284" s="82"/>
      <c r="U1284" s="82"/>
      <c r="V1284" s="89"/>
      <c r="W1284" s="92"/>
      <c r="X1284" s="82"/>
      <c r="Y1284" s="82"/>
      <c r="Z1284" s="82"/>
      <c r="AA1284" s="82"/>
      <c r="AB1284" s="61"/>
      <c r="AC1284" s="61"/>
      <c r="AD1284" s="61"/>
      <c r="AE1284" s="94"/>
    </row>
    <row r="1285" spans="1:31" ht="15.75" customHeight="1">
      <c r="A1285" s="16"/>
      <c r="B1285" s="41"/>
      <c r="C1285" s="41"/>
      <c r="D1285" s="41"/>
      <c r="E1285" s="41"/>
      <c r="F1285" s="16"/>
      <c r="G1285" s="16"/>
      <c r="H1285" s="16"/>
      <c r="I1285" s="16"/>
      <c r="J1285" s="16"/>
      <c r="K1285" s="16"/>
      <c r="L1285" s="16"/>
      <c r="M1285" s="41"/>
      <c r="N1285" s="41"/>
      <c r="O1285" s="41"/>
      <c r="P1285" s="41"/>
      <c r="Q1285" s="41"/>
      <c r="R1285" s="41"/>
      <c r="S1285" s="41"/>
      <c r="T1285" s="82"/>
      <c r="U1285" s="82"/>
      <c r="V1285" s="89"/>
      <c r="W1285" s="92"/>
      <c r="X1285" s="82"/>
      <c r="Y1285" s="82"/>
      <c r="Z1285" s="82"/>
      <c r="AA1285" s="82"/>
      <c r="AB1285" s="26" t="str">
        <f ca="1">IFERROR(__xludf.DUMMYFUNCTION("UNIQUE(FILTER(V$2:V$509,W$2:W$509=AB1283))"),"")</f>
        <v/>
      </c>
      <c r="AC1285" s="61"/>
      <c r="AD1285" s="61"/>
      <c r="AE1285" s="94"/>
    </row>
    <row r="1286" spans="1:31" ht="15.75" customHeight="1">
      <c r="A1286" s="16"/>
      <c r="B1286" s="41"/>
      <c r="C1286" s="41"/>
      <c r="D1286" s="41"/>
      <c r="E1286" s="41"/>
      <c r="F1286" s="16"/>
      <c r="G1286" s="16"/>
      <c r="H1286" s="16"/>
      <c r="I1286" s="16"/>
      <c r="J1286" s="16"/>
      <c r="K1286" s="16"/>
      <c r="L1286" s="16"/>
      <c r="M1286" s="41"/>
      <c r="N1286" s="41"/>
      <c r="O1286" s="41"/>
      <c r="P1286" s="41"/>
      <c r="Q1286" s="41"/>
      <c r="R1286" s="41"/>
      <c r="S1286" s="41"/>
      <c r="T1286" s="82"/>
      <c r="U1286" s="82"/>
      <c r="V1286" s="89"/>
      <c r="W1286" s="92"/>
      <c r="X1286" s="82"/>
      <c r="Y1286" s="82"/>
      <c r="Z1286" s="82"/>
      <c r="AA1286" s="82"/>
      <c r="AB1286" s="61"/>
      <c r="AC1286" s="61"/>
      <c r="AD1286" s="61"/>
      <c r="AE1286" s="94"/>
    </row>
    <row r="1287" spans="1:31" ht="15.75" customHeight="1">
      <c r="A1287" s="16"/>
      <c r="B1287" s="41"/>
      <c r="C1287" s="41"/>
      <c r="D1287" s="41"/>
      <c r="E1287" s="41"/>
      <c r="F1287" s="16"/>
      <c r="G1287" s="16"/>
      <c r="H1287" s="16"/>
      <c r="I1287" s="16"/>
      <c r="J1287" s="16"/>
      <c r="K1287" s="16"/>
      <c r="L1287" s="16"/>
      <c r="M1287" s="41"/>
      <c r="N1287" s="41"/>
      <c r="O1287" s="41"/>
      <c r="P1287" s="41"/>
      <c r="Q1287" s="41"/>
      <c r="R1287" s="41"/>
      <c r="S1287" s="41"/>
      <c r="T1287" s="82"/>
      <c r="U1287" s="82"/>
      <c r="V1287" s="89"/>
      <c r="W1287" s="92"/>
      <c r="X1287" s="82"/>
      <c r="Y1287" s="82"/>
      <c r="Z1287" s="82"/>
      <c r="AA1287" s="82"/>
      <c r="AB1287" s="61"/>
      <c r="AC1287" s="61"/>
      <c r="AD1287" s="61"/>
      <c r="AE1287" s="94"/>
    </row>
    <row r="1288" spans="1:31" ht="15.75" customHeight="1">
      <c r="A1288" s="16"/>
      <c r="B1288" s="41"/>
      <c r="C1288" s="41"/>
      <c r="D1288" s="41"/>
      <c r="E1288" s="41"/>
      <c r="F1288" s="16"/>
      <c r="G1288" s="16"/>
      <c r="H1288" s="16"/>
      <c r="I1288" s="16"/>
      <c r="J1288" s="16"/>
      <c r="K1288" s="16"/>
      <c r="L1288" s="16"/>
      <c r="M1288" s="41"/>
      <c r="N1288" s="41"/>
      <c r="O1288" s="41"/>
      <c r="P1288" s="41"/>
      <c r="Q1288" s="41"/>
      <c r="R1288" s="41"/>
      <c r="S1288" s="41"/>
      <c r="T1288" s="82"/>
      <c r="U1288" s="82"/>
      <c r="V1288" s="89"/>
      <c r="W1288" s="92"/>
      <c r="X1288" s="82"/>
      <c r="Y1288" s="82"/>
      <c r="Z1288" s="82"/>
      <c r="AA1288" s="82"/>
      <c r="AB1288" s="61"/>
      <c r="AC1288" s="61"/>
      <c r="AD1288" s="61"/>
      <c r="AE1288" s="94"/>
    </row>
    <row r="1289" spans="1:31" ht="15.75" customHeight="1">
      <c r="A1289" s="16"/>
      <c r="B1289" s="41"/>
      <c r="C1289" s="41"/>
      <c r="D1289" s="41"/>
      <c r="E1289" s="41"/>
      <c r="F1289" s="16"/>
      <c r="G1289" s="16"/>
      <c r="H1289" s="16"/>
      <c r="I1289" s="16"/>
      <c r="J1289" s="16"/>
      <c r="K1289" s="16"/>
      <c r="L1289" s="16"/>
      <c r="M1289" s="41"/>
      <c r="N1289" s="41"/>
      <c r="O1289" s="41"/>
      <c r="P1289" s="41"/>
      <c r="Q1289" s="41"/>
      <c r="R1289" s="41"/>
      <c r="S1289" s="41"/>
      <c r="T1289" s="82"/>
      <c r="U1289" s="82"/>
      <c r="V1289" s="89"/>
      <c r="W1289" s="92"/>
      <c r="X1289" s="82"/>
      <c r="Y1289" s="82"/>
      <c r="Z1289" s="82"/>
      <c r="AA1289" s="82"/>
      <c r="AB1289" s="61"/>
      <c r="AC1289" s="61"/>
      <c r="AD1289" s="61"/>
      <c r="AE1289" s="94"/>
    </row>
    <row r="1290" spans="1:31" ht="15.75" customHeight="1">
      <c r="A1290" s="16"/>
      <c r="B1290" s="41"/>
      <c r="C1290" s="41"/>
      <c r="D1290" s="41"/>
      <c r="E1290" s="41"/>
      <c r="F1290" s="16"/>
      <c r="G1290" s="16"/>
      <c r="H1290" s="16"/>
      <c r="I1290" s="16"/>
      <c r="J1290" s="16"/>
      <c r="K1290" s="16"/>
      <c r="L1290" s="16"/>
      <c r="M1290" s="41"/>
      <c r="N1290" s="41"/>
      <c r="O1290" s="41"/>
      <c r="P1290" s="41"/>
      <c r="Q1290" s="41"/>
      <c r="R1290" s="41"/>
      <c r="S1290" s="41"/>
      <c r="T1290" s="82"/>
      <c r="U1290" s="82"/>
      <c r="V1290" s="89"/>
      <c r="W1290" s="92"/>
      <c r="X1290" s="82"/>
      <c r="Y1290" s="82"/>
      <c r="Z1290" s="82"/>
      <c r="AA1290" s="82"/>
      <c r="AB1290" s="61"/>
      <c r="AC1290" s="61"/>
      <c r="AD1290" s="61"/>
      <c r="AE1290" s="94"/>
    </row>
    <row r="1291" spans="1:31" ht="15.75" customHeight="1">
      <c r="A1291" s="16"/>
      <c r="B1291" s="41"/>
      <c r="C1291" s="41"/>
      <c r="D1291" s="41"/>
      <c r="E1291" s="41"/>
      <c r="F1291" s="16"/>
      <c r="G1291" s="16"/>
      <c r="H1291" s="16"/>
      <c r="I1291" s="16"/>
      <c r="J1291" s="16"/>
      <c r="K1291" s="16"/>
      <c r="L1291" s="16"/>
      <c r="M1291" s="41"/>
      <c r="N1291" s="41"/>
      <c r="O1291" s="41"/>
      <c r="P1291" s="41"/>
      <c r="Q1291" s="41"/>
      <c r="R1291" s="41"/>
      <c r="S1291" s="41"/>
      <c r="T1291" s="82"/>
      <c r="U1291" s="82"/>
      <c r="V1291" s="89"/>
      <c r="W1291" s="92"/>
      <c r="X1291" s="82"/>
      <c r="Y1291" s="82"/>
      <c r="Z1291" s="82"/>
      <c r="AA1291" s="82"/>
      <c r="AB1291" s="61"/>
      <c r="AC1291" s="61"/>
      <c r="AD1291" s="61"/>
      <c r="AE1291" s="94"/>
    </row>
    <row r="1292" spans="1:31" ht="15.75" customHeight="1">
      <c r="A1292" s="16"/>
      <c r="B1292" s="41"/>
      <c r="C1292" s="41"/>
      <c r="D1292" s="41"/>
      <c r="E1292" s="41"/>
      <c r="F1292" s="16"/>
      <c r="G1292" s="16"/>
      <c r="H1292" s="16"/>
      <c r="I1292" s="16"/>
      <c r="J1292" s="16"/>
      <c r="K1292" s="16"/>
      <c r="L1292" s="16"/>
      <c r="M1292" s="41"/>
      <c r="N1292" s="41"/>
      <c r="O1292" s="41"/>
      <c r="P1292" s="41"/>
      <c r="Q1292" s="41"/>
      <c r="R1292" s="41"/>
      <c r="S1292" s="41"/>
      <c r="T1292" s="82"/>
      <c r="U1292" s="82"/>
      <c r="V1292" s="89"/>
      <c r="W1292" s="92"/>
      <c r="X1292" s="82"/>
      <c r="Y1292" s="82"/>
      <c r="Z1292" s="82"/>
      <c r="AA1292" s="82"/>
      <c r="AB1292" s="61"/>
      <c r="AC1292" s="61"/>
      <c r="AD1292" s="61"/>
      <c r="AE1292" s="94"/>
    </row>
    <row r="1293" spans="1:31" ht="15.75" customHeight="1">
      <c r="A1293" s="16"/>
      <c r="B1293" s="41"/>
      <c r="C1293" s="41"/>
      <c r="D1293" s="41"/>
      <c r="E1293" s="41"/>
      <c r="F1293" s="16"/>
      <c r="G1293" s="16"/>
      <c r="H1293" s="16"/>
      <c r="I1293" s="16"/>
      <c r="J1293" s="16"/>
      <c r="K1293" s="16"/>
      <c r="L1293" s="16"/>
      <c r="M1293" s="41"/>
      <c r="N1293" s="41"/>
      <c r="O1293" s="41"/>
      <c r="P1293" s="41"/>
      <c r="Q1293" s="41"/>
      <c r="R1293" s="41"/>
      <c r="S1293" s="41"/>
      <c r="T1293" s="82"/>
      <c r="U1293" s="82"/>
      <c r="V1293" s="89"/>
      <c r="W1293" s="92"/>
      <c r="X1293" s="82"/>
      <c r="Y1293" s="82"/>
      <c r="Z1293" s="82"/>
      <c r="AA1293" s="82"/>
      <c r="AB1293" s="61"/>
      <c r="AC1293" s="61"/>
      <c r="AD1293" s="61"/>
      <c r="AE1293" s="94"/>
    </row>
    <row r="1294" spans="1:31" ht="15.75" customHeight="1">
      <c r="A1294" s="16"/>
      <c r="B1294" s="41"/>
      <c r="C1294" s="41"/>
      <c r="D1294" s="41"/>
      <c r="E1294" s="41"/>
      <c r="F1294" s="16"/>
      <c r="G1294" s="16"/>
      <c r="H1294" s="16"/>
      <c r="I1294" s="16"/>
      <c r="J1294" s="16"/>
      <c r="K1294" s="16"/>
      <c r="L1294" s="16"/>
      <c r="M1294" s="41"/>
      <c r="N1294" s="41"/>
      <c r="O1294" s="41"/>
      <c r="P1294" s="41"/>
      <c r="Q1294" s="41"/>
      <c r="R1294" s="41"/>
      <c r="S1294" s="41"/>
      <c r="T1294" s="82"/>
      <c r="U1294" s="82"/>
      <c r="V1294" s="89"/>
      <c r="W1294" s="92"/>
      <c r="X1294" s="82"/>
      <c r="Y1294" s="82"/>
      <c r="Z1294" s="82"/>
      <c r="AA1294" s="82"/>
      <c r="AB1294" s="61"/>
      <c r="AC1294" s="61"/>
      <c r="AD1294" s="61"/>
      <c r="AE1294" s="94"/>
    </row>
    <row r="1295" spans="1:31" ht="15.75" customHeight="1">
      <c r="A1295" s="16"/>
      <c r="B1295" s="41"/>
      <c r="C1295" s="41"/>
      <c r="D1295" s="41"/>
      <c r="E1295" s="41"/>
      <c r="F1295" s="16"/>
      <c r="G1295" s="16"/>
      <c r="H1295" s="16"/>
      <c r="I1295" s="16"/>
      <c r="J1295" s="16"/>
      <c r="K1295" s="16"/>
      <c r="L1295" s="16"/>
      <c r="M1295" s="41"/>
      <c r="N1295" s="41"/>
      <c r="O1295" s="41"/>
      <c r="P1295" s="41"/>
      <c r="Q1295" s="41"/>
      <c r="R1295" s="41"/>
      <c r="S1295" s="41"/>
      <c r="T1295" s="82"/>
      <c r="U1295" s="82"/>
      <c r="V1295" s="89"/>
      <c r="W1295" s="92"/>
      <c r="X1295" s="82"/>
      <c r="Y1295" s="82"/>
      <c r="Z1295" s="82"/>
      <c r="AA1295" s="82"/>
      <c r="AB1295" s="61"/>
      <c r="AC1295" s="61"/>
      <c r="AD1295" s="61"/>
      <c r="AE1295" s="94"/>
    </row>
    <row r="1296" spans="1:31" ht="15.75" customHeight="1">
      <c r="A1296" s="16"/>
      <c r="B1296" s="41"/>
      <c r="C1296" s="41"/>
      <c r="D1296" s="41"/>
      <c r="E1296" s="41"/>
      <c r="F1296" s="16"/>
      <c r="G1296" s="16"/>
      <c r="H1296" s="16"/>
      <c r="I1296" s="16"/>
      <c r="J1296" s="16"/>
      <c r="K1296" s="16"/>
      <c r="L1296" s="16"/>
      <c r="M1296" s="41"/>
      <c r="N1296" s="41"/>
      <c r="O1296" s="41"/>
      <c r="P1296" s="41"/>
      <c r="Q1296" s="41"/>
      <c r="R1296" s="41"/>
      <c r="S1296" s="41"/>
      <c r="T1296" s="82"/>
      <c r="U1296" s="82"/>
      <c r="V1296" s="89"/>
      <c r="W1296" s="92"/>
      <c r="X1296" s="82"/>
      <c r="Y1296" s="82"/>
      <c r="Z1296" s="82"/>
      <c r="AA1296" s="82"/>
      <c r="AB1296" s="61"/>
      <c r="AC1296" s="61"/>
      <c r="AD1296" s="61"/>
      <c r="AE1296" s="94"/>
    </row>
    <row r="1297" spans="1:31" ht="15.75" customHeight="1">
      <c r="A1297" s="16"/>
      <c r="B1297" s="41"/>
      <c r="C1297" s="41"/>
      <c r="D1297" s="41"/>
      <c r="E1297" s="41"/>
      <c r="F1297" s="16"/>
      <c r="G1297" s="16"/>
      <c r="H1297" s="16"/>
      <c r="I1297" s="16"/>
      <c r="J1297" s="16"/>
      <c r="K1297" s="16"/>
      <c r="L1297" s="16"/>
      <c r="M1297" s="41"/>
      <c r="N1297" s="41"/>
      <c r="O1297" s="41"/>
      <c r="P1297" s="41"/>
      <c r="Q1297" s="41"/>
      <c r="R1297" s="41"/>
      <c r="S1297" s="41"/>
      <c r="T1297" s="82"/>
      <c r="U1297" s="82"/>
      <c r="V1297" s="89"/>
      <c r="W1297" s="92"/>
      <c r="X1297" s="82"/>
      <c r="Y1297" s="82"/>
      <c r="Z1297" s="82"/>
      <c r="AA1297" s="82"/>
      <c r="AB1297" s="61"/>
      <c r="AC1297" s="61"/>
      <c r="AD1297" s="61"/>
      <c r="AE1297" s="94"/>
    </row>
    <row r="1298" spans="1:31" ht="15.75" customHeight="1">
      <c r="A1298" s="16"/>
      <c r="B1298" s="41"/>
      <c r="C1298" s="41"/>
      <c r="D1298" s="41"/>
      <c r="E1298" s="41"/>
      <c r="F1298" s="16"/>
      <c r="G1298" s="16"/>
      <c r="H1298" s="16"/>
      <c r="I1298" s="16"/>
      <c r="J1298" s="16"/>
      <c r="K1298" s="16"/>
      <c r="L1298" s="16"/>
      <c r="M1298" s="41"/>
      <c r="N1298" s="41"/>
      <c r="O1298" s="41"/>
      <c r="P1298" s="41"/>
      <c r="Q1298" s="41"/>
      <c r="R1298" s="41"/>
      <c r="S1298" s="41"/>
      <c r="T1298" s="82"/>
      <c r="U1298" s="82"/>
      <c r="V1298" s="89"/>
      <c r="W1298" s="92"/>
      <c r="X1298" s="82"/>
      <c r="Y1298" s="82"/>
      <c r="Z1298" s="82"/>
      <c r="AA1298" s="82"/>
      <c r="AB1298" s="61"/>
      <c r="AC1298" s="61"/>
      <c r="AD1298" s="61"/>
      <c r="AE1298" s="94"/>
    </row>
    <row r="1299" spans="1:31" ht="15.75" customHeight="1">
      <c r="A1299" s="16"/>
      <c r="B1299" s="41"/>
      <c r="C1299" s="41"/>
      <c r="D1299" s="41"/>
      <c r="E1299" s="41"/>
      <c r="F1299" s="16"/>
      <c r="G1299" s="16"/>
      <c r="H1299" s="16"/>
      <c r="I1299" s="16"/>
      <c r="J1299" s="16"/>
      <c r="K1299" s="16"/>
      <c r="L1299" s="16"/>
      <c r="M1299" s="41"/>
      <c r="N1299" s="41"/>
      <c r="O1299" s="41"/>
      <c r="P1299" s="41"/>
      <c r="Q1299" s="41"/>
      <c r="R1299" s="41"/>
      <c r="S1299" s="41"/>
      <c r="T1299" s="82"/>
      <c r="U1299" s="82"/>
      <c r="V1299" s="89"/>
      <c r="W1299" s="92"/>
      <c r="X1299" s="82"/>
      <c r="Y1299" s="82"/>
      <c r="Z1299" s="82"/>
      <c r="AA1299" s="82"/>
      <c r="AB1299" s="61"/>
      <c r="AC1299" s="61"/>
      <c r="AD1299" s="61"/>
      <c r="AE1299" s="94"/>
    </row>
    <row r="1300" spans="1:31" ht="15.75" customHeight="1">
      <c r="A1300" s="16"/>
      <c r="B1300" s="41"/>
      <c r="C1300" s="41"/>
      <c r="D1300" s="41"/>
      <c r="E1300" s="41"/>
      <c r="F1300" s="16"/>
      <c r="G1300" s="16"/>
      <c r="H1300" s="16"/>
      <c r="I1300" s="16"/>
      <c r="J1300" s="16"/>
      <c r="K1300" s="16"/>
      <c r="L1300" s="16"/>
      <c r="M1300" s="41"/>
      <c r="N1300" s="41"/>
      <c r="O1300" s="41"/>
      <c r="P1300" s="41"/>
      <c r="Q1300" s="41"/>
      <c r="R1300" s="41"/>
      <c r="S1300" s="41"/>
      <c r="T1300" s="82"/>
      <c r="U1300" s="82"/>
      <c r="V1300" s="89"/>
      <c r="W1300" s="92"/>
      <c r="X1300" s="82"/>
      <c r="Y1300" s="82"/>
      <c r="Z1300" s="82"/>
      <c r="AA1300" s="82"/>
      <c r="AB1300" s="67"/>
      <c r="AC1300" s="67"/>
      <c r="AD1300" s="67"/>
      <c r="AE1300" s="94"/>
    </row>
    <row r="1301" spans="1:31" ht="15.75" customHeight="1">
      <c r="A1301" s="16"/>
      <c r="B1301" s="41"/>
      <c r="C1301" s="41"/>
      <c r="D1301" s="41"/>
      <c r="E1301" s="41"/>
      <c r="F1301" s="16"/>
      <c r="G1301" s="16"/>
      <c r="H1301" s="16"/>
      <c r="I1301" s="16"/>
      <c r="J1301" s="16"/>
      <c r="K1301" s="16"/>
      <c r="L1301" s="16"/>
      <c r="M1301" s="41"/>
      <c r="N1301" s="41"/>
      <c r="O1301" s="41"/>
      <c r="P1301" s="41"/>
      <c r="Q1301" s="41"/>
      <c r="R1301" s="41"/>
      <c r="S1301" s="41"/>
      <c r="T1301" s="82"/>
      <c r="U1301" s="82"/>
      <c r="V1301" s="89"/>
      <c r="W1301" s="92"/>
      <c r="X1301" s="82"/>
      <c r="Y1301" s="82"/>
      <c r="Z1301" s="82"/>
      <c r="AA1301" s="82"/>
      <c r="AB1301" s="93">
        <f>Acciones_aportes!C3098</f>
        <v>0</v>
      </c>
      <c r="AC1301" s="88">
        <f>Acciones_aportes!B3099</f>
        <v>0</v>
      </c>
      <c r="AD1301" s="25" t="str">
        <f ca="1">IFERROR(__xludf.DUMMYFUNCTION("FILTER(X$2:X$509,W$2:W$509=AB1301,V$2:V$509=AC1301)"),"#REF!")</f>
        <v>#REF!</v>
      </c>
      <c r="AE1301" s="94"/>
    </row>
    <row r="1302" spans="1:31" ht="15.75" customHeight="1">
      <c r="A1302" s="16"/>
      <c r="B1302" s="41"/>
      <c r="C1302" s="41"/>
      <c r="D1302" s="41"/>
      <c r="E1302" s="41"/>
      <c r="F1302" s="16"/>
      <c r="G1302" s="16"/>
      <c r="H1302" s="16"/>
      <c r="I1302" s="16"/>
      <c r="J1302" s="16"/>
      <c r="K1302" s="16"/>
      <c r="L1302" s="16"/>
      <c r="M1302" s="41"/>
      <c r="N1302" s="41"/>
      <c r="O1302" s="41"/>
      <c r="P1302" s="41"/>
      <c r="Q1302" s="41"/>
      <c r="R1302" s="41"/>
      <c r="S1302" s="41"/>
      <c r="T1302" s="82"/>
      <c r="U1302" s="82"/>
      <c r="V1302" s="89"/>
      <c r="W1302" s="92"/>
      <c r="X1302" s="82"/>
      <c r="Y1302" s="82"/>
      <c r="Z1302" s="82"/>
      <c r="AA1302" s="82"/>
      <c r="AB1302" s="61"/>
      <c r="AC1302" s="61"/>
      <c r="AD1302" s="61"/>
      <c r="AE1302" s="94"/>
    </row>
    <row r="1303" spans="1:31" ht="15.75" customHeight="1">
      <c r="A1303" s="16"/>
      <c r="B1303" s="41"/>
      <c r="C1303" s="41"/>
      <c r="D1303" s="41"/>
      <c r="E1303" s="41"/>
      <c r="F1303" s="16"/>
      <c r="G1303" s="16"/>
      <c r="H1303" s="16"/>
      <c r="I1303" s="16"/>
      <c r="J1303" s="16"/>
      <c r="K1303" s="16"/>
      <c r="L1303" s="16"/>
      <c r="M1303" s="41"/>
      <c r="N1303" s="41"/>
      <c r="O1303" s="41"/>
      <c r="P1303" s="41"/>
      <c r="Q1303" s="41"/>
      <c r="R1303" s="41"/>
      <c r="S1303" s="41"/>
      <c r="T1303" s="82"/>
      <c r="U1303" s="82"/>
      <c r="V1303" s="89"/>
      <c r="W1303" s="92"/>
      <c r="X1303" s="82"/>
      <c r="Y1303" s="82"/>
      <c r="Z1303" s="82"/>
      <c r="AA1303" s="82"/>
      <c r="AB1303" s="26" t="str">
        <f ca="1">IFERROR(__xludf.DUMMYFUNCTION("UNIQUE(FILTER(V$2:V$509,W$2:W$509=AB1301))"),"")</f>
        <v/>
      </c>
      <c r="AC1303" s="61"/>
      <c r="AD1303" s="61"/>
      <c r="AE1303" s="94"/>
    </row>
    <row r="1304" spans="1:31" ht="15.75" customHeight="1">
      <c r="A1304" s="16"/>
      <c r="B1304" s="41"/>
      <c r="C1304" s="41"/>
      <c r="D1304" s="41"/>
      <c r="E1304" s="41"/>
      <c r="F1304" s="16"/>
      <c r="G1304" s="16"/>
      <c r="H1304" s="16"/>
      <c r="I1304" s="16"/>
      <c r="J1304" s="16"/>
      <c r="K1304" s="16"/>
      <c r="L1304" s="16"/>
      <c r="M1304" s="41"/>
      <c r="N1304" s="41"/>
      <c r="O1304" s="41"/>
      <c r="P1304" s="41"/>
      <c r="Q1304" s="41"/>
      <c r="R1304" s="41"/>
      <c r="S1304" s="41"/>
      <c r="T1304" s="82"/>
      <c r="U1304" s="82"/>
      <c r="V1304" s="89"/>
      <c r="W1304" s="92"/>
      <c r="X1304" s="82"/>
      <c r="Y1304" s="82"/>
      <c r="Z1304" s="82"/>
      <c r="AA1304" s="82"/>
      <c r="AB1304" s="61"/>
      <c r="AC1304" s="61"/>
      <c r="AD1304" s="61"/>
      <c r="AE1304" s="94"/>
    </row>
    <row r="1305" spans="1:31" ht="15.75" customHeight="1">
      <c r="A1305" s="16"/>
      <c r="B1305" s="41"/>
      <c r="C1305" s="41"/>
      <c r="D1305" s="41"/>
      <c r="E1305" s="41"/>
      <c r="F1305" s="16"/>
      <c r="G1305" s="16"/>
      <c r="H1305" s="16"/>
      <c r="I1305" s="16"/>
      <c r="J1305" s="16"/>
      <c r="K1305" s="16"/>
      <c r="L1305" s="16"/>
      <c r="M1305" s="41"/>
      <c r="N1305" s="41"/>
      <c r="O1305" s="41"/>
      <c r="P1305" s="41"/>
      <c r="Q1305" s="41"/>
      <c r="R1305" s="41"/>
      <c r="S1305" s="41"/>
      <c r="T1305" s="82"/>
      <c r="U1305" s="82"/>
      <c r="V1305" s="89"/>
      <c r="W1305" s="92"/>
      <c r="X1305" s="82"/>
      <c r="Y1305" s="82"/>
      <c r="Z1305" s="82"/>
      <c r="AA1305" s="82"/>
      <c r="AB1305" s="61"/>
      <c r="AC1305" s="61"/>
      <c r="AD1305" s="61"/>
      <c r="AE1305" s="94"/>
    </row>
    <row r="1306" spans="1:31" ht="15.75" customHeight="1">
      <c r="A1306" s="16"/>
      <c r="B1306" s="41"/>
      <c r="C1306" s="41"/>
      <c r="D1306" s="41"/>
      <c r="E1306" s="41"/>
      <c r="F1306" s="16"/>
      <c r="G1306" s="16"/>
      <c r="H1306" s="16"/>
      <c r="I1306" s="16"/>
      <c r="J1306" s="16"/>
      <c r="K1306" s="16"/>
      <c r="L1306" s="16"/>
      <c r="M1306" s="41"/>
      <c r="N1306" s="41"/>
      <c r="O1306" s="41"/>
      <c r="P1306" s="41"/>
      <c r="Q1306" s="41"/>
      <c r="R1306" s="41"/>
      <c r="S1306" s="41"/>
      <c r="T1306" s="82"/>
      <c r="U1306" s="82"/>
      <c r="V1306" s="89"/>
      <c r="W1306" s="92"/>
      <c r="X1306" s="82"/>
      <c r="Y1306" s="82"/>
      <c r="Z1306" s="82"/>
      <c r="AA1306" s="82"/>
      <c r="AB1306" s="61"/>
      <c r="AC1306" s="61"/>
      <c r="AD1306" s="61"/>
      <c r="AE1306" s="94"/>
    </row>
    <row r="1307" spans="1:31" ht="15.75" customHeight="1">
      <c r="A1307" s="16"/>
      <c r="B1307" s="41"/>
      <c r="C1307" s="41"/>
      <c r="D1307" s="41"/>
      <c r="E1307" s="41"/>
      <c r="F1307" s="16"/>
      <c r="G1307" s="16"/>
      <c r="H1307" s="16"/>
      <c r="I1307" s="16"/>
      <c r="J1307" s="16"/>
      <c r="K1307" s="16"/>
      <c r="L1307" s="16"/>
      <c r="M1307" s="41"/>
      <c r="N1307" s="41"/>
      <c r="O1307" s="41"/>
      <c r="P1307" s="41"/>
      <c r="Q1307" s="41"/>
      <c r="R1307" s="41"/>
      <c r="S1307" s="41"/>
      <c r="T1307" s="82"/>
      <c r="U1307" s="82"/>
      <c r="V1307" s="89"/>
      <c r="W1307" s="92"/>
      <c r="X1307" s="82"/>
      <c r="Y1307" s="82"/>
      <c r="Z1307" s="82"/>
      <c r="AA1307" s="82"/>
      <c r="AB1307" s="61"/>
      <c r="AC1307" s="61"/>
      <c r="AD1307" s="61"/>
      <c r="AE1307" s="94"/>
    </row>
    <row r="1308" spans="1:31" ht="15.75" customHeight="1">
      <c r="A1308" s="16"/>
      <c r="B1308" s="41"/>
      <c r="C1308" s="41"/>
      <c r="D1308" s="41"/>
      <c r="E1308" s="41"/>
      <c r="F1308" s="16"/>
      <c r="G1308" s="16"/>
      <c r="H1308" s="16"/>
      <c r="I1308" s="16"/>
      <c r="J1308" s="16"/>
      <c r="K1308" s="16"/>
      <c r="L1308" s="16"/>
      <c r="M1308" s="41"/>
      <c r="N1308" s="41"/>
      <c r="O1308" s="41"/>
      <c r="P1308" s="41"/>
      <c r="Q1308" s="41"/>
      <c r="R1308" s="41"/>
      <c r="S1308" s="41"/>
      <c r="T1308" s="82"/>
      <c r="U1308" s="82"/>
      <c r="V1308" s="89"/>
      <c r="W1308" s="92"/>
      <c r="X1308" s="82"/>
      <c r="Y1308" s="82"/>
      <c r="Z1308" s="82"/>
      <c r="AA1308" s="82"/>
      <c r="AB1308" s="61"/>
      <c r="AC1308" s="61"/>
      <c r="AD1308" s="61"/>
      <c r="AE1308" s="94"/>
    </row>
    <row r="1309" spans="1:31" ht="15.75" customHeight="1">
      <c r="A1309" s="16"/>
      <c r="B1309" s="41"/>
      <c r="C1309" s="41"/>
      <c r="D1309" s="41"/>
      <c r="E1309" s="41"/>
      <c r="F1309" s="16"/>
      <c r="G1309" s="16"/>
      <c r="H1309" s="16"/>
      <c r="I1309" s="16"/>
      <c r="J1309" s="16"/>
      <c r="K1309" s="16"/>
      <c r="L1309" s="16"/>
      <c r="M1309" s="41"/>
      <c r="N1309" s="41"/>
      <c r="O1309" s="41"/>
      <c r="P1309" s="41"/>
      <c r="Q1309" s="41"/>
      <c r="R1309" s="41"/>
      <c r="S1309" s="41"/>
      <c r="T1309" s="82"/>
      <c r="U1309" s="82"/>
      <c r="V1309" s="89"/>
      <c r="W1309" s="92"/>
      <c r="X1309" s="82"/>
      <c r="Y1309" s="82"/>
      <c r="Z1309" s="82"/>
      <c r="AA1309" s="82"/>
      <c r="AB1309" s="61"/>
      <c r="AC1309" s="61"/>
      <c r="AD1309" s="61"/>
      <c r="AE1309" s="94"/>
    </row>
    <row r="1310" spans="1:31" ht="15.75" customHeight="1">
      <c r="A1310" s="16"/>
      <c r="B1310" s="41"/>
      <c r="C1310" s="41"/>
      <c r="D1310" s="41"/>
      <c r="E1310" s="41"/>
      <c r="F1310" s="16"/>
      <c r="G1310" s="16"/>
      <c r="H1310" s="16"/>
      <c r="I1310" s="16"/>
      <c r="J1310" s="16"/>
      <c r="K1310" s="16"/>
      <c r="L1310" s="16"/>
      <c r="M1310" s="41"/>
      <c r="N1310" s="41"/>
      <c r="O1310" s="41"/>
      <c r="P1310" s="41"/>
      <c r="Q1310" s="41"/>
      <c r="R1310" s="41"/>
      <c r="S1310" s="41"/>
      <c r="T1310" s="82"/>
      <c r="U1310" s="82"/>
      <c r="V1310" s="89"/>
      <c r="W1310" s="92"/>
      <c r="X1310" s="82"/>
      <c r="Y1310" s="82"/>
      <c r="Z1310" s="82"/>
      <c r="AA1310" s="82"/>
      <c r="AB1310" s="61"/>
      <c r="AC1310" s="61"/>
      <c r="AD1310" s="61"/>
      <c r="AE1310" s="94"/>
    </row>
    <row r="1311" spans="1:31" ht="15.75" customHeight="1">
      <c r="A1311" s="16"/>
      <c r="B1311" s="41"/>
      <c r="C1311" s="41"/>
      <c r="D1311" s="41"/>
      <c r="E1311" s="41"/>
      <c r="F1311" s="16"/>
      <c r="G1311" s="16"/>
      <c r="H1311" s="16"/>
      <c r="I1311" s="16"/>
      <c r="J1311" s="16"/>
      <c r="K1311" s="16"/>
      <c r="L1311" s="16"/>
      <c r="M1311" s="41"/>
      <c r="N1311" s="41"/>
      <c r="O1311" s="41"/>
      <c r="P1311" s="41"/>
      <c r="Q1311" s="41"/>
      <c r="R1311" s="41"/>
      <c r="S1311" s="41"/>
      <c r="T1311" s="82"/>
      <c r="U1311" s="82"/>
      <c r="V1311" s="89"/>
      <c r="W1311" s="92"/>
      <c r="X1311" s="82"/>
      <c r="Y1311" s="82"/>
      <c r="Z1311" s="82"/>
      <c r="AA1311" s="82"/>
      <c r="AB1311" s="61"/>
      <c r="AC1311" s="61"/>
      <c r="AD1311" s="61"/>
      <c r="AE1311" s="94"/>
    </row>
    <row r="1312" spans="1:31" ht="15.75" customHeight="1">
      <c r="A1312" s="16"/>
      <c r="B1312" s="41"/>
      <c r="C1312" s="41"/>
      <c r="D1312" s="41"/>
      <c r="E1312" s="41"/>
      <c r="F1312" s="16"/>
      <c r="G1312" s="16"/>
      <c r="H1312" s="16"/>
      <c r="I1312" s="16"/>
      <c r="J1312" s="16"/>
      <c r="K1312" s="16"/>
      <c r="L1312" s="16"/>
      <c r="M1312" s="41"/>
      <c r="N1312" s="41"/>
      <c r="O1312" s="41"/>
      <c r="P1312" s="41"/>
      <c r="Q1312" s="41"/>
      <c r="R1312" s="41"/>
      <c r="S1312" s="41"/>
      <c r="T1312" s="82"/>
      <c r="U1312" s="82"/>
      <c r="V1312" s="89"/>
      <c r="W1312" s="92"/>
      <c r="X1312" s="82"/>
      <c r="Y1312" s="82"/>
      <c r="Z1312" s="82"/>
      <c r="AA1312" s="82"/>
      <c r="AB1312" s="61"/>
      <c r="AC1312" s="61"/>
      <c r="AD1312" s="61"/>
      <c r="AE1312" s="94"/>
    </row>
    <row r="1313" spans="1:31" ht="15.75" customHeight="1">
      <c r="A1313" s="16"/>
      <c r="B1313" s="41"/>
      <c r="C1313" s="41"/>
      <c r="D1313" s="41"/>
      <c r="E1313" s="41"/>
      <c r="F1313" s="16"/>
      <c r="G1313" s="16"/>
      <c r="H1313" s="16"/>
      <c r="I1313" s="16"/>
      <c r="J1313" s="16"/>
      <c r="K1313" s="16"/>
      <c r="L1313" s="16"/>
      <c r="M1313" s="41"/>
      <c r="N1313" s="41"/>
      <c r="O1313" s="41"/>
      <c r="P1313" s="41"/>
      <c r="Q1313" s="41"/>
      <c r="R1313" s="41"/>
      <c r="S1313" s="41"/>
      <c r="T1313" s="82"/>
      <c r="U1313" s="82"/>
      <c r="V1313" s="89"/>
      <c r="W1313" s="92"/>
      <c r="X1313" s="82"/>
      <c r="Y1313" s="82"/>
      <c r="Z1313" s="82"/>
      <c r="AA1313" s="82"/>
      <c r="AB1313" s="61"/>
      <c r="AC1313" s="61"/>
      <c r="AD1313" s="61"/>
      <c r="AE1313" s="94"/>
    </row>
    <row r="1314" spans="1:31" ht="15.75" customHeight="1">
      <c r="A1314" s="16"/>
      <c r="B1314" s="41"/>
      <c r="C1314" s="41"/>
      <c r="D1314" s="41"/>
      <c r="E1314" s="41"/>
      <c r="F1314" s="16"/>
      <c r="G1314" s="16"/>
      <c r="H1314" s="16"/>
      <c r="I1314" s="16"/>
      <c r="J1314" s="16"/>
      <c r="K1314" s="16"/>
      <c r="L1314" s="16"/>
      <c r="M1314" s="41"/>
      <c r="N1314" s="41"/>
      <c r="O1314" s="41"/>
      <c r="P1314" s="41"/>
      <c r="Q1314" s="41"/>
      <c r="R1314" s="41"/>
      <c r="S1314" s="41"/>
      <c r="T1314" s="82"/>
      <c r="U1314" s="82"/>
      <c r="V1314" s="89"/>
      <c r="W1314" s="92"/>
      <c r="X1314" s="82"/>
      <c r="Y1314" s="82"/>
      <c r="Z1314" s="82"/>
      <c r="AA1314" s="82"/>
      <c r="AB1314" s="61"/>
      <c r="AC1314" s="61"/>
      <c r="AD1314" s="61"/>
      <c r="AE1314" s="94"/>
    </row>
    <row r="1315" spans="1:31" ht="15.75" customHeight="1">
      <c r="A1315" s="16"/>
      <c r="B1315" s="41"/>
      <c r="C1315" s="41"/>
      <c r="D1315" s="41"/>
      <c r="E1315" s="41"/>
      <c r="F1315" s="16"/>
      <c r="G1315" s="16"/>
      <c r="H1315" s="16"/>
      <c r="I1315" s="16"/>
      <c r="J1315" s="16"/>
      <c r="K1315" s="16"/>
      <c r="L1315" s="16"/>
      <c r="M1315" s="41"/>
      <c r="N1315" s="41"/>
      <c r="O1315" s="41"/>
      <c r="P1315" s="41"/>
      <c r="Q1315" s="41"/>
      <c r="R1315" s="41"/>
      <c r="S1315" s="41"/>
      <c r="T1315" s="82"/>
      <c r="U1315" s="82"/>
      <c r="V1315" s="89"/>
      <c r="W1315" s="92"/>
      <c r="X1315" s="82"/>
      <c r="Y1315" s="82"/>
      <c r="Z1315" s="82"/>
      <c r="AA1315" s="82"/>
      <c r="AB1315" s="61"/>
      <c r="AC1315" s="61"/>
      <c r="AD1315" s="61"/>
      <c r="AE1315" s="94"/>
    </row>
    <row r="1316" spans="1:31" ht="15.75" customHeight="1">
      <c r="A1316" s="16"/>
      <c r="B1316" s="41"/>
      <c r="C1316" s="41"/>
      <c r="D1316" s="41"/>
      <c r="E1316" s="41"/>
      <c r="F1316" s="16"/>
      <c r="G1316" s="16"/>
      <c r="H1316" s="16"/>
      <c r="I1316" s="16"/>
      <c r="J1316" s="16"/>
      <c r="K1316" s="16"/>
      <c r="L1316" s="16"/>
      <c r="M1316" s="41"/>
      <c r="N1316" s="41"/>
      <c r="O1316" s="41"/>
      <c r="P1316" s="41"/>
      <c r="Q1316" s="41"/>
      <c r="R1316" s="41"/>
      <c r="S1316" s="41"/>
      <c r="T1316" s="82"/>
      <c r="U1316" s="82"/>
      <c r="V1316" s="89"/>
      <c r="W1316" s="92"/>
      <c r="X1316" s="82"/>
      <c r="Y1316" s="82"/>
      <c r="Z1316" s="82"/>
      <c r="AA1316" s="82"/>
      <c r="AB1316" s="61"/>
      <c r="AC1316" s="61"/>
      <c r="AD1316" s="61"/>
      <c r="AE1316" s="94"/>
    </row>
    <row r="1317" spans="1:31" ht="15.75" customHeight="1">
      <c r="A1317" s="16"/>
      <c r="B1317" s="41"/>
      <c r="C1317" s="41"/>
      <c r="D1317" s="41"/>
      <c r="E1317" s="41"/>
      <c r="F1317" s="16"/>
      <c r="G1317" s="16"/>
      <c r="H1317" s="16"/>
      <c r="I1317" s="16"/>
      <c r="J1317" s="16"/>
      <c r="K1317" s="16"/>
      <c r="L1317" s="16"/>
      <c r="M1317" s="41"/>
      <c r="N1317" s="41"/>
      <c r="O1317" s="41"/>
      <c r="P1317" s="41"/>
      <c r="Q1317" s="41"/>
      <c r="R1317" s="41"/>
      <c r="S1317" s="41"/>
      <c r="T1317" s="82"/>
      <c r="U1317" s="82"/>
      <c r="V1317" s="89"/>
      <c r="W1317" s="92"/>
      <c r="X1317" s="82"/>
      <c r="Y1317" s="82"/>
      <c r="Z1317" s="82"/>
      <c r="AA1317" s="82"/>
      <c r="AB1317" s="61"/>
      <c r="AC1317" s="61"/>
      <c r="AD1317" s="61"/>
      <c r="AE1317" s="94"/>
    </row>
    <row r="1318" spans="1:31" ht="15.75" customHeight="1">
      <c r="A1318" s="16"/>
      <c r="B1318" s="41"/>
      <c r="C1318" s="41"/>
      <c r="D1318" s="41"/>
      <c r="E1318" s="41"/>
      <c r="F1318" s="16"/>
      <c r="G1318" s="16"/>
      <c r="H1318" s="16"/>
      <c r="I1318" s="16"/>
      <c r="J1318" s="16"/>
      <c r="K1318" s="16"/>
      <c r="L1318" s="16"/>
      <c r="M1318" s="41"/>
      <c r="N1318" s="41"/>
      <c r="O1318" s="41"/>
      <c r="P1318" s="41"/>
      <c r="Q1318" s="41"/>
      <c r="R1318" s="41"/>
      <c r="S1318" s="41"/>
      <c r="T1318" s="82"/>
      <c r="U1318" s="82"/>
      <c r="V1318" s="89"/>
      <c r="W1318" s="92"/>
      <c r="X1318" s="82"/>
      <c r="Y1318" s="82"/>
      <c r="Z1318" s="82"/>
      <c r="AA1318" s="82"/>
      <c r="AB1318" s="67"/>
      <c r="AC1318" s="67"/>
      <c r="AD1318" s="67"/>
      <c r="AE1318" s="94"/>
    </row>
    <row r="1319" spans="1:31" ht="15.75" customHeight="1">
      <c r="A1319" s="16"/>
      <c r="B1319" s="41"/>
      <c r="C1319" s="41"/>
      <c r="D1319" s="41"/>
      <c r="E1319" s="41"/>
      <c r="F1319" s="16"/>
      <c r="G1319" s="16"/>
      <c r="H1319" s="16"/>
      <c r="I1319" s="16"/>
      <c r="J1319" s="16"/>
      <c r="K1319" s="16"/>
      <c r="L1319" s="16"/>
      <c r="M1319" s="41"/>
      <c r="N1319" s="41"/>
      <c r="O1319" s="41"/>
      <c r="P1319" s="41"/>
      <c r="Q1319" s="41"/>
      <c r="R1319" s="41"/>
      <c r="S1319" s="41"/>
      <c r="T1319" s="82"/>
      <c r="U1319" s="82"/>
      <c r="V1319" s="89"/>
      <c r="W1319" s="92"/>
      <c r="X1319" s="82"/>
      <c r="Y1319" s="82"/>
      <c r="Z1319" s="82"/>
      <c r="AA1319" s="82"/>
      <c r="AB1319" s="93">
        <f>Acciones_aportes!C3141</f>
        <v>0</v>
      </c>
      <c r="AC1319" s="88">
        <f>Acciones_aportes!B3142</f>
        <v>0</v>
      </c>
      <c r="AD1319" s="25" t="str">
        <f ca="1">IFERROR(__xludf.DUMMYFUNCTION("FILTER(X$2:X$509,W$2:W$509=AB1319,V$2:V$509=AC1319)"),"#REF!")</f>
        <v>#REF!</v>
      </c>
      <c r="AE1319" s="94"/>
    </row>
    <row r="1320" spans="1:31" ht="15.75" customHeight="1">
      <c r="A1320" s="16"/>
      <c r="B1320" s="41"/>
      <c r="C1320" s="41"/>
      <c r="D1320" s="41"/>
      <c r="E1320" s="41"/>
      <c r="F1320" s="16"/>
      <c r="G1320" s="16"/>
      <c r="H1320" s="16"/>
      <c r="I1320" s="16"/>
      <c r="J1320" s="16"/>
      <c r="K1320" s="16"/>
      <c r="L1320" s="16"/>
      <c r="M1320" s="41"/>
      <c r="N1320" s="41"/>
      <c r="O1320" s="41"/>
      <c r="P1320" s="41"/>
      <c r="Q1320" s="41"/>
      <c r="R1320" s="41"/>
      <c r="S1320" s="41"/>
      <c r="T1320" s="82"/>
      <c r="U1320" s="82"/>
      <c r="V1320" s="89"/>
      <c r="W1320" s="92"/>
      <c r="X1320" s="82"/>
      <c r="Y1320" s="82"/>
      <c r="Z1320" s="82"/>
      <c r="AA1320" s="82"/>
      <c r="AB1320" s="61"/>
      <c r="AC1320" s="61"/>
      <c r="AD1320" s="61"/>
      <c r="AE1320" s="94"/>
    </row>
    <row r="1321" spans="1:31" ht="15.75" customHeight="1">
      <c r="A1321" s="16"/>
      <c r="B1321" s="41"/>
      <c r="C1321" s="41"/>
      <c r="D1321" s="41"/>
      <c r="E1321" s="41"/>
      <c r="F1321" s="16"/>
      <c r="G1321" s="16"/>
      <c r="H1321" s="16"/>
      <c r="I1321" s="16"/>
      <c r="J1321" s="16"/>
      <c r="K1321" s="16"/>
      <c r="L1321" s="16"/>
      <c r="M1321" s="41"/>
      <c r="N1321" s="41"/>
      <c r="O1321" s="41"/>
      <c r="P1321" s="41"/>
      <c r="Q1321" s="41"/>
      <c r="R1321" s="41"/>
      <c r="S1321" s="41"/>
      <c r="T1321" s="82"/>
      <c r="U1321" s="82"/>
      <c r="V1321" s="89"/>
      <c r="W1321" s="92"/>
      <c r="X1321" s="82"/>
      <c r="Y1321" s="82"/>
      <c r="Z1321" s="82"/>
      <c r="AA1321" s="82"/>
      <c r="AB1321" s="26" t="str">
        <f ca="1">IFERROR(__xludf.DUMMYFUNCTION("UNIQUE(FILTER(V$2:V$509,W$2:W$509=AB1319))"),"")</f>
        <v/>
      </c>
      <c r="AC1321" s="61"/>
      <c r="AD1321" s="61"/>
      <c r="AE1321" s="94"/>
    </row>
    <row r="1322" spans="1:31" ht="15.75" customHeight="1">
      <c r="A1322" s="16"/>
      <c r="B1322" s="41"/>
      <c r="C1322" s="41"/>
      <c r="D1322" s="41"/>
      <c r="E1322" s="41"/>
      <c r="F1322" s="16"/>
      <c r="G1322" s="16"/>
      <c r="H1322" s="16"/>
      <c r="I1322" s="16"/>
      <c r="J1322" s="16"/>
      <c r="K1322" s="16"/>
      <c r="L1322" s="16"/>
      <c r="M1322" s="41"/>
      <c r="N1322" s="41"/>
      <c r="O1322" s="41"/>
      <c r="P1322" s="41"/>
      <c r="Q1322" s="41"/>
      <c r="R1322" s="41"/>
      <c r="S1322" s="41"/>
      <c r="T1322" s="82"/>
      <c r="U1322" s="82"/>
      <c r="V1322" s="89"/>
      <c r="W1322" s="92"/>
      <c r="X1322" s="82"/>
      <c r="Y1322" s="82"/>
      <c r="Z1322" s="82"/>
      <c r="AA1322" s="82"/>
      <c r="AB1322" s="61"/>
      <c r="AC1322" s="61"/>
      <c r="AD1322" s="61"/>
      <c r="AE1322" s="94"/>
    </row>
    <row r="1323" spans="1:31" ht="15.75" customHeight="1">
      <c r="A1323" s="16"/>
      <c r="B1323" s="41"/>
      <c r="C1323" s="41"/>
      <c r="D1323" s="41"/>
      <c r="E1323" s="41"/>
      <c r="F1323" s="16"/>
      <c r="G1323" s="16"/>
      <c r="H1323" s="16"/>
      <c r="I1323" s="16"/>
      <c r="J1323" s="16"/>
      <c r="K1323" s="16"/>
      <c r="L1323" s="16"/>
      <c r="M1323" s="41"/>
      <c r="N1323" s="41"/>
      <c r="O1323" s="41"/>
      <c r="P1323" s="41"/>
      <c r="Q1323" s="41"/>
      <c r="R1323" s="41"/>
      <c r="S1323" s="41"/>
      <c r="T1323" s="82"/>
      <c r="U1323" s="82"/>
      <c r="V1323" s="89"/>
      <c r="W1323" s="92"/>
      <c r="X1323" s="82"/>
      <c r="Y1323" s="82"/>
      <c r="Z1323" s="82"/>
      <c r="AA1323" s="82"/>
      <c r="AB1323" s="61"/>
      <c r="AC1323" s="61"/>
      <c r="AD1323" s="61"/>
      <c r="AE1323" s="94"/>
    </row>
    <row r="1324" spans="1:31" ht="15.75" customHeight="1">
      <c r="A1324" s="16"/>
      <c r="B1324" s="41"/>
      <c r="C1324" s="41"/>
      <c r="D1324" s="41"/>
      <c r="E1324" s="41"/>
      <c r="F1324" s="16"/>
      <c r="G1324" s="16"/>
      <c r="H1324" s="16"/>
      <c r="I1324" s="16"/>
      <c r="J1324" s="16"/>
      <c r="K1324" s="16"/>
      <c r="L1324" s="16"/>
      <c r="M1324" s="41"/>
      <c r="N1324" s="41"/>
      <c r="O1324" s="41"/>
      <c r="P1324" s="41"/>
      <c r="Q1324" s="41"/>
      <c r="R1324" s="41"/>
      <c r="S1324" s="41"/>
      <c r="T1324" s="82"/>
      <c r="U1324" s="82"/>
      <c r="V1324" s="89"/>
      <c r="W1324" s="92"/>
      <c r="X1324" s="82"/>
      <c r="Y1324" s="82"/>
      <c r="Z1324" s="82"/>
      <c r="AA1324" s="82"/>
      <c r="AB1324" s="61"/>
      <c r="AC1324" s="61"/>
      <c r="AD1324" s="61"/>
      <c r="AE1324" s="94"/>
    </row>
    <row r="1325" spans="1:31" ht="15.75" customHeight="1">
      <c r="A1325" s="16"/>
      <c r="B1325" s="41"/>
      <c r="C1325" s="41"/>
      <c r="D1325" s="41"/>
      <c r="E1325" s="41"/>
      <c r="F1325" s="16"/>
      <c r="G1325" s="16"/>
      <c r="H1325" s="16"/>
      <c r="I1325" s="16"/>
      <c r="J1325" s="16"/>
      <c r="K1325" s="16"/>
      <c r="L1325" s="16"/>
      <c r="M1325" s="41"/>
      <c r="N1325" s="41"/>
      <c r="O1325" s="41"/>
      <c r="P1325" s="41"/>
      <c r="Q1325" s="41"/>
      <c r="R1325" s="41"/>
      <c r="S1325" s="41"/>
      <c r="T1325" s="82"/>
      <c r="U1325" s="82"/>
      <c r="V1325" s="89"/>
      <c r="W1325" s="92"/>
      <c r="X1325" s="82"/>
      <c r="Y1325" s="82"/>
      <c r="Z1325" s="82"/>
      <c r="AA1325" s="82"/>
      <c r="AB1325" s="61"/>
      <c r="AC1325" s="61"/>
      <c r="AD1325" s="61"/>
      <c r="AE1325" s="94"/>
    </row>
    <row r="1326" spans="1:31" ht="15.75" customHeight="1">
      <c r="A1326" s="16"/>
      <c r="B1326" s="41"/>
      <c r="C1326" s="41"/>
      <c r="D1326" s="41"/>
      <c r="E1326" s="41"/>
      <c r="F1326" s="16"/>
      <c r="G1326" s="16"/>
      <c r="H1326" s="16"/>
      <c r="I1326" s="16"/>
      <c r="J1326" s="16"/>
      <c r="K1326" s="16"/>
      <c r="L1326" s="16"/>
      <c r="M1326" s="41"/>
      <c r="N1326" s="41"/>
      <c r="O1326" s="41"/>
      <c r="P1326" s="41"/>
      <c r="Q1326" s="41"/>
      <c r="R1326" s="41"/>
      <c r="S1326" s="41"/>
      <c r="T1326" s="82"/>
      <c r="U1326" s="82"/>
      <c r="V1326" s="89"/>
      <c r="W1326" s="92"/>
      <c r="X1326" s="82"/>
      <c r="Y1326" s="82"/>
      <c r="Z1326" s="82"/>
      <c r="AA1326" s="82"/>
      <c r="AB1326" s="61"/>
      <c r="AC1326" s="61"/>
      <c r="AD1326" s="61"/>
      <c r="AE1326" s="94"/>
    </row>
    <row r="1327" spans="1:31" ht="15.75" customHeight="1">
      <c r="A1327" s="16"/>
      <c r="B1327" s="41"/>
      <c r="C1327" s="41"/>
      <c r="D1327" s="41"/>
      <c r="E1327" s="41"/>
      <c r="F1327" s="16"/>
      <c r="G1327" s="16"/>
      <c r="H1327" s="16"/>
      <c r="I1327" s="16"/>
      <c r="J1327" s="16"/>
      <c r="K1327" s="16"/>
      <c r="L1327" s="16"/>
      <c r="M1327" s="41"/>
      <c r="N1327" s="41"/>
      <c r="O1327" s="41"/>
      <c r="P1327" s="41"/>
      <c r="Q1327" s="41"/>
      <c r="R1327" s="41"/>
      <c r="S1327" s="41"/>
      <c r="T1327" s="82"/>
      <c r="U1327" s="82"/>
      <c r="V1327" s="89"/>
      <c r="W1327" s="92"/>
      <c r="X1327" s="82"/>
      <c r="Y1327" s="82"/>
      <c r="Z1327" s="82"/>
      <c r="AA1327" s="82"/>
      <c r="AB1327" s="61"/>
      <c r="AC1327" s="61"/>
      <c r="AD1327" s="61"/>
      <c r="AE1327" s="94"/>
    </row>
    <row r="1328" spans="1:31" ht="15.75" customHeight="1">
      <c r="A1328" s="16"/>
      <c r="B1328" s="41"/>
      <c r="C1328" s="41"/>
      <c r="D1328" s="41"/>
      <c r="E1328" s="41"/>
      <c r="F1328" s="16"/>
      <c r="G1328" s="16"/>
      <c r="H1328" s="16"/>
      <c r="I1328" s="16"/>
      <c r="J1328" s="16"/>
      <c r="K1328" s="16"/>
      <c r="L1328" s="16"/>
      <c r="M1328" s="41"/>
      <c r="N1328" s="41"/>
      <c r="O1328" s="41"/>
      <c r="P1328" s="41"/>
      <c r="Q1328" s="41"/>
      <c r="R1328" s="41"/>
      <c r="S1328" s="41"/>
      <c r="T1328" s="82"/>
      <c r="U1328" s="82"/>
      <c r="V1328" s="89"/>
      <c r="W1328" s="92"/>
      <c r="X1328" s="82"/>
      <c r="Y1328" s="82"/>
      <c r="Z1328" s="82"/>
      <c r="AA1328" s="82"/>
      <c r="AB1328" s="61"/>
      <c r="AC1328" s="61"/>
      <c r="AD1328" s="61"/>
      <c r="AE1328" s="94"/>
    </row>
    <row r="1329" spans="1:31" ht="15.75" customHeight="1">
      <c r="A1329" s="16"/>
      <c r="B1329" s="41"/>
      <c r="C1329" s="41"/>
      <c r="D1329" s="41"/>
      <c r="E1329" s="41"/>
      <c r="F1329" s="16"/>
      <c r="G1329" s="16"/>
      <c r="H1329" s="16"/>
      <c r="I1329" s="16"/>
      <c r="J1329" s="16"/>
      <c r="K1329" s="16"/>
      <c r="L1329" s="16"/>
      <c r="M1329" s="41"/>
      <c r="N1329" s="41"/>
      <c r="O1329" s="41"/>
      <c r="P1329" s="41"/>
      <c r="Q1329" s="41"/>
      <c r="R1329" s="41"/>
      <c r="S1329" s="41"/>
      <c r="T1329" s="82"/>
      <c r="U1329" s="82"/>
      <c r="V1329" s="89"/>
      <c r="W1329" s="92"/>
      <c r="X1329" s="82"/>
      <c r="Y1329" s="82"/>
      <c r="Z1329" s="82"/>
      <c r="AA1329" s="82"/>
      <c r="AB1329" s="61"/>
      <c r="AC1329" s="61"/>
      <c r="AD1329" s="61"/>
      <c r="AE1329" s="94"/>
    </row>
    <row r="1330" spans="1:31" ht="15.75" customHeight="1">
      <c r="A1330" s="16"/>
      <c r="B1330" s="41"/>
      <c r="C1330" s="41"/>
      <c r="D1330" s="41"/>
      <c r="E1330" s="41"/>
      <c r="F1330" s="16"/>
      <c r="G1330" s="16"/>
      <c r="H1330" s="16"/>
      <c r="I1330" s="16"/>
      <c r="J1330" s="16"/>
      <c r="K1330" s="16"/>
      <c r="L1330" s="16"/>
      <c r="M1330" s="41"/>
      <c r="N1330" s="41"/>
      <c r="O1330" s="41"/>
      <c r="P1330" s="41"/>
      <c r="Q1330" s="41"/>
      <c r="R1330" s="41"/>
      <c r="S1330" s="41"/>
      <c r="T1330" s="82"/>
      <c r="U1330" s="82"/>
      <c r="V1330" s="89"/>
      <c r="W1330" s="92"/>
      <c r="X1330" s="82"/>
      <c r="Y1330" s="82"/>
      <c r="Z1330" s="82"/>
      <c r="AA1330" s="82"/>
      <c r="AB1330" s="61"/>
      <c r="AC1330" s="61"/>
      <c r="AD1330" s="61"/>
      <c r="AE1330" s="94"/>
    </row>
    <row r="1331" spans="1:31" ht="15.75" customHeight="1">
      <c r="A1331" s="16"/>
      <c r="B1331" s="41"/>
      <c r="C1331" s="41"/>
      <c r="D1331" s="41"/>
      <c r="E1331" s="41"/>
      <c r="F1331" s="16"/>
      <c r="G1331" s="16"/>
      <c r="H1331" s="16"/>
      <c r="I1331" s="16"/>
      <c r="J1331" s="16"/>
      <c r="K1331" s="16"/>
      <c r="L1331" s="16"/>
      <c r="M1331" s="41"/>
      <c r="N1331" s="41"/>
      <c r="O1331" s="41"/>
      <c r="P1331" s="41"/>
      <c r="Q1331" s="41"/>
      <c r="R1331" s="41"/>
      <c r="S1331" s="41"/>
      <c r="T1331" s="82"/>
      <c r="U1331" s="82"/>
      <c r="V1331" s="89"/>
      <c r="W1331" s="92"/>
      <c r="X1331" s="82"/>
      <c r="Y1331" s="82"/>
      <c r="Z1331" s="82"/>
      <c r="AA1331" s="82"/>
      <c r="AB1331" s="61"/>
      <c r="AC1331" s="61"/>
      <c r="AD1331" s="61"/>
      <c r="AE1331" s="94"/>
    </row>
    <row r="1332" spans="1:31" ht="15.75" customHeight="1">
      <c r="A1332" s="16"/>
      <c r="B1332" s="41"/>
      <c r="C1332" s="41"/>
      <c r="D1332" s="41"/>
      <c r="E1332" s="41"/>
      <c r="F1332" s="16"/>
      <c r="G1332" s="16"/>
      <c r="H1332" s="16"/>
      <c r="I1332" s="16"/>
      <c r="J1332" s="16"/>
      <c r="K1332" s="16"/>
      <c r="L1332" s="16"/>
      <c r="M1332" s="41"/>
      <c r="N1332" s="41"/>
      <c r="O1332" s="41"/>
      <c r="P1332" s="41"/>
      <c r="Q1332" s="41"/>
      <c r="R1332" s="41"/>
      <c r="S1332" s="41"/>
      <c r="T1332" s="82"/>
      <c r="U1332" s="82"/>
      <c r="V1332" s="89"/>
      <c r="W1332" s="92"/>
      <c r="X1332" s="82"/>
      <c r="Y1332" s="82"/>
      <c r="Z1332" s="82"/>
      <c r="AA1332" s="82"/>
      <c r="AB1332" s="61"/>
      <c r="AC1332" s="61"/>
      <c r="AD1332" s="61"/>
      <c r="AE1332" s="94"/>
    </row>
    <row r="1333" spans="1:31" ht="15.75" customHeight="1">
      <c r="A1333" s="16"/>
      <c r="B1333" s="41"/>
      <c r="C1333" s="41"/>
      <c r="D1333" s="41"/>
      <c r="E1333" s="41"/>
      <c r="F1333" s="16"/>
      <c r="G1333" s="16"/>
      <c r="H1333" s="16"/>
      <c r="I1333" s="16"/>
      <c r="J1333" s="16"/>
      <c r="K1333" s="16"/>
      <c r="L1333" s="16"/>
      <c r="M1333" s="41"/>
      <c r="N1333" s="41"/>
      <c r="O1333" s="41"/>
      <c r="P1333" s="41"/>
      <c r="Q1333" s="41"/>
      <c r="R1333" s="41"/>
      <c r="S1333" s="41"/>
      <c r="T1333" s="82"/>
      <c r="U1333" s="82"/>
      <c r="V1333" s="89"/>
      <c r="W1333" s="92"/>
      <c r="X1333" s="82"/>
      <c r="Y1333" s="82"/>
      <c r="Z1333" s="82"/>
      <c r="AA1333" s="82"/>
      <c r="AB1333" s="61"/>
      <c r="AC1333" s="61"/>
      <c r="AD1333" s="61"/>
      <c r="AE1333" s="94"/>
    </row>
    <row r="1334" spans="1:31" ht="15.75" customHeight="1">
      <c r="A1334" s="16"/>
      <c r="B1334" s="41"/>
      <c r="C1334" s="41"/>
      <c r="D1334" s="41"/>
      <c r="E1334" s="41"/>
      <c r="F1334" s="16"/>
      <c r="G1334" s="16"/>
      <c r="H1334" s="16"/>
      <c r="I1334" s="16"/>
      <c r="J1334" s="16"/>
      <c r="K1334" s="16"/>
      <c r="L1334" s="16"/>
      <c r="M1334" s="41"/>
      <c r="N1334" s="41"/>
      <c r="O1334" s="41"/>
      <c r="P1334" s="41"/>
      <c r="Q1334" s="41"/>
      <c r="R1334" s="41"/>
      <c r="S1334" s="41"/>
      <c r="T1334" s="82"/>
      <c r="U1334" s="82"/>
      <c r="V1334" s="89"/>
      <c r="W1334" s="92"/>
      <c r="X1334" s="82"/>
      <c r="Y1334" s="82"/>
      <c r="Z1334" s="82"/>
      <c r="AA1334" s="82"/>
      <c r="AB1334" s="61"/>
      <c r="AC1334" s="61"/>
      <c r="AD1334" s="61"/>
      <c r="AE1334" s="94"/>
    </row>
    <row r="1335" spans="1:31" ht="15.75" customHeight="1">
      <c r="A1335" s="16"/>
      <c r="B1335" s="41"/>
      <c r="C1335" s="41"/>
      <c r="D1335" s="41"/>
      <c r="E1335" s="41"/>
      <c r="F1335" s="16"/>
      <c r="G1335" s="16"/>
      <c r="H1335" s="16"/>
      <c r="I1335" s="16"/>
      <c r="J1335" s="16"/>
      <c r="K1335" s="16"/>
      <c r="L1335" s="16"/>
      <c r="M1335" s="41"/>
      <c r="N1335" s="41"/>
      <c r="O1335" s="41"/>
      <c r="P1335" s="41"/>
      <c r="Q1335" s="41"/>
      <c r="R1335" s="41"/>
      <c r="S1335" s="41"/>
      <c r="T1335" s="82"/>
      <c r="U1335" s="82"/>
      <c r="V1335" s="89"/>
      <c r="W1335" s="92"/>
      <c r="X1335" s="82"/>
      <c r="Y1335" s="82"/>
      <c r="Z1335" s="82"/>
      <c r="AA1335" s="82"/>
      <c r="AB1335" s="61"/>
      <c r="AC1335" s="61"/>
      <c r="AD1335" s="61"/>
      <c r="AE1335" s="94"/>
    </row>
    <row r="1336" spans="1:31" ht="15.75" customHeight="1">
      <c r="A1336" s="16"/>
      <c r="B1336" s="41"/>
      <c r="C1336" s="41"/>
      <c r="D1336" s="41"/>
      <c r="E1336" s="41"/>
      <c r="F1336" s="16"/>
      <c r="G1336" s="16"/>
      <c r="H1336" s="16"/>
      <c r="I1336" s="16"/>
      <c r="J1336" s="16"/>
      <c r="K1336" s="16"/>
      <c r="L1336" s="16"/>
      <c r="M1336" s="41"/>
      <c r="N1336" s="41"/>
      <c r="O1336" s="41"/>
      <c r="P1336" s="41"/>
      <c r="Q1336" s="41"/>
      <c r="R1336" s="41"/>
      <c r="S1336" s="41"/>
      <c r="T1336" s="82"/>
      <c r="U1336" s="82"/>
      <c r="V1336" s="89"/>
      <c r="W1336" s="92"/>
      <c r="X1336" s="82"/>
      <c r="Y1336" s="82"/>
      <c r="Z1336" s="82"/>
      <c r="AA1336" s="82"/>
      <c r="AB1336" s="67"/>
      <c r="AC1336" s="67"/>
      <c r="AD1336" s="67"/>
      <c r="AE1336" s="94"/>
    </row>
    <row r="1337" spans="1:31" ht="15.75" customHeight="1">
      <c r="A1337" s="16"/>
      <c r="B1337" s="41"/>
      <c r="C1337" s="41"/>
      <c r="D1337" s="41"/>
      <c r="E1337" s="41"/>
      <c r="F1337" s="16"/>
      <c r="G1337" s="16"/>
      <c r="H1337" s="16"/>
      <c r="I1337" s="16"/>
      <c r="J1337" s="16"/>
      <c r="K1337" s="16"/>
      <c r="L1337" s="16"/>
      <c r="M1337" s="41"/>
      <c r="N1337" s="41"/>
      <c r="O1337" s="41"/>
      <c r="P1337" s="41"/>
      <c r="Q1337" s="41"/>
      <c r="R1337" s="41"/>
      <c r="S1337" s="41"/>
      <c r="T1337" s="82"/>
      <c r="U1337" s="82"/>
      <c r="V1337" s="89"/>
      <c r="W1337" s="92"/>
      <c r="X1337" s="82"/>
      <c r="Y1337" s="82"/>
      <c r="Z1337" s="82"/>
      <c r="AA1337" s="82"/>
      <c r="AB1337" s="93">
        <f>Acciones_aportes!C3184</f>
        <v>0</v>
      </c>
      <c r="AC1337" s="88">
        <f>Acciones_aportes!B3185</f>
        <v>0</v>
      </c>
      <c r="AD1337" s="25" t="str">
        <f ca="1">IFERROR(__xludf.DUMMYFUNCTION("FILTER(X$2:X$509,W$2:W$509=AB1337,V$2:V$509=AC1337)"),"#REF!")</f>
        <v>#REF!</v>
      </c>
      <c r="AE1337" s="94"/>
    </row>
    <row r="1338" spans="1:31" ht="15.75" customHeight="1">
      <c r="A1338" s="16"/>
      <c r="B1338" s="41"/>
      <c r="C1338" s="41"/>
      <c r="D1338" s="41"/>
      <c r="E1338" s="41"/>
      <c r="F1338" s="16"/>
      <c r="G1338" s="16"/>
      <c r="H1338" s="16"/>
      <c r="I1338" s="16"/>
      <c r="J1338" s="16"/>
      <c r="K1338" s="16"/>
      <c r="L1338" s="16"/>
      <c r="M1338" s="41"/>
      <c r="N1338" s="41"/>
      <c r="O1338" s="41"/>
      <c r="P1338" s="41"/>
      <c r="Q1338" s="41"/>
      <c r="R1338" s="41"/>
      <c r="S1338" s="41"/>
      <c r="T1338" s="82"/>
      <c r="U1338" s="82"/>
      <c r="V1338" s="89"/>
      <c r="W1338" s="92"/>
      <c r="X1338" s="82"/>
      <c r="Y1338" s="82"/>
      <c r="Z1338" s="82"/>
      <c r="AA1338" s="82"/>
      <c r="AB1338" s="61"/>
      <c r="AC1338" s="61"/>
      <c r="AD1338" s="61"/>
      <c r="AE1338" s="94"/>
    </row>
    <row r="1339" spans="1:31" ht="15.75" customHeight="1">
      <c r="A1339" s="16"/>
      <c r="B1339" s="41"/>
      <c r="C1339" s="41"/>
      <c r="D1339" s="41"/>
      <c r="E1339" s="41"/>
      <c r="F1339" s="16"/>
      <c r="G1339" s="16"/>
      <c r="H1339" s="16"/>
      <c r="I1339" s="16"/>
      <c r="J1339" s="16"/>
      <c r="K1339" s="16"/>
      <c r="L1339" s="16"/>
      <c r="M1339" s="41"/>
      <c r="N1339" s="41"/>
      <c r="O1339" s="41"/>
      <c r="P1339" s="41"/>
      <c r="Q1339" s="41"/>
      <c r="R1339" s="41"/>
      <c r="S1339" s="41"/>
      <c r="T1339" s="82"/>
      <c r="U1339" s="82"/>
      <c r="V1339" s="89"/>
      <c r="W1339" s="92"/>
      <c r="X1339" s="82"/>
      <c r="Y1339" s="82"/>
      <c r="Z1339" s="82"/>
      <c r="AA1339" s="82"/>
      <c r="AB1339" s="26" t="str">
        <f ca="1">IFERROR(__xludf.DUMMYFUNCTION("UNIQUE(FILTER(V$2:V$509,W$2:W$509=AB1337))"),"")</f>
        <v/>
      </c>
      <c r="AC1339" s="61"/>
      <c r="AD1339" s="61"/>
      <c r="AE1339" s="94"/>
    </row>
    <row r="1340" spans="1:31" ht="15.75" customHeight="1">
      <c r="A1340" s="16"/>
      <c r="B1340" s="41"/>
      <c r="C1340" s="41"/>
      <c r="D1340" s="41"/>
      <c r="E1340" s="41"/>
      <c r="F1340" s="16"/>
      <c r="G1340" s="16"/>
      <c r="H1340" s="16"/>
      <c r="I1340" s="16"/>
      <c r="J1340" s="16"/>
      <c r="K1340" s="16"/>
      <c r="L1340" s="16"/>
      <c r="M1340" s="41"/>
      <c r="N1340" s="41"/>
      <c r="O1340" s="41"/>
      <c r="P1340" s="41"/>
      <c r="Q1340" s="41"/>
      <c r="R1340" s="41"/>
      <c r="S1340" s="41"/>
      <c r="T1340" s="82"/>
      <c r="U1340" s="82"/>
      <c r="V1340" s="89"/>
      <c r="W1340" s="92"/>
      <c r="X1340" s="82"/>
      <c r="Y1340" s="82"/>
      <c r="Z1340" s="82"/>
      <c r="AA1340" s="82"/>
      <c r="AB1340" s="61"/>
      <c r="AC1340" s="61"/>
      <c r="AD1340" s="61"/>
      <c r="AE1340" s="94"/>
    </row>
    <row r="1341" spans="1:31" ht="15.75" customHeight="1">
      <c r="A1341" s="16"/>
      <c r="B1341" s="41"/>
      <c r="C1341" s="41"/>
      <c r="D1341" s="41"/>
      <c r="E1341" s="41"/>
      <c r="F1341" s="16"/>
      <c r="G1341" s="16"/>
      <c r="H1341" s="16"/>
      <c r="I1341" s="16"/>
      <c r="J1341" s="16"/>
      <c r="K1341" s="16"/>
      <c r="L1341" s="16"/>
      <c r="M1341" s="41"/>
      <c r="N1341" s="41"/>
      <c r="O1341" s="41"/>
      <c r="P1341" s="41"/>
      <c r="Q1341" s="41"/>
      <c r="R1341" s="41"/>
      <c r="S1341" s="41"/>
      <c r="T1341" s="82"/>
      <c r="U1341" s="82"/>
      <c r="V1341" s="89"/>
      <c r="W1341" s="92"/>
      <c r="X1341" s="82"/>
      <c r="Y1341" s="82"/>
      <c r="Z1341" s="82"/>
      <c r="AA1341" s="82"/>
      <c r="AB1341" s="61"/>
      <c r="AC1341" s="61"/>
      <c r="AD1341" s="61"/>
      <c r="AE1341" s="94"/>
    </row>
    <row r="1342" spans="1:31" ht="15.75" customHeight="1">
      <c r="A1342" s="16"/>
      <c r="B1342" s="41"/>
      <c r="C1342" s="41"/>
      <c r="D1342" s="41"/>
      <c r="E1342" s="41"/>
      <c r="F1342" s="16"/>
      <c r="G1342" s="16"/>
      <c r="H1342" s="16"/>
      <c r="I1342" s="16"/>
      <c r="J1342" s="16"/>
      <c r="K1342" s="16"/>
      <c r="L1342" s="16"/>
      <c r="M1342" s="41"/>
      <c r="N1342" s="41"/>
      <c r="O1342" s="41"/>
      <c r="P1342" s="41"/>
      <c r="Q1342" s="41"/>
      <c r="R1342" s="41"/>
      <c r="S1342" s="41"/>
      <c r="T1342" s="82"/>
      <c r="U1342" s="82"/>
      <c r="V1342" s="89"/>
      <c r="W1342" s="92"/>
      <c r="X1342" s="82"/>
      <c r="Y1342" s="82"/>
      <c r="Z1342" s="82"/>
      <c r="AA1342" s="82"/>
      <c r="AB1342" s="61"/>
      <c r="AC1342" s="61"/>
      <c r="AD1342" s="61"/>
      <c r="AE1342" s="94"/>
    </row>
    <row r="1343" spans="1:31" ht="15.75" customHeight="1">
      <c r="A1343" s="16"/>
      <c r="B1343" s="41"/>
      <c r="C1343" s="41"/>
      <c r="D1343" s="41"/>
      <c r="E1343" s="41"/>
      <c r="F1343" s="16"/>
      <c r="G1343" s="16"/>
      <c r="H1343" s="16"/>
      <c r="I1343" s="16"/>
      <c r="J1343" s="16"/>
      <c r="K1343" s="16"/>
      <c r="L1343" s="16"/>
      <c r="M1343" s="41"/>
      <c r="N1343" s="41"/>
      <c r="O1343" s="41"/>
      <c r="P1343" s="41"/>
      <c r="Q1343" s="41"/>
      <c r="R1343" s="41"/>
      <c r="S1343" s="41"/>
      <c r="T1343" s="82"/>
      <c r="U1343" s="82"/>
      <c r="V1343" s="89"/>
      <c r="W1343" s="92"/>
      <c r="X1343" s="82"/>
      <c r="Y1343" s="82"/>
      <c r="Z1343" s="82"/>
      <c r="AA1343" s="82"/>
      <c r="AB1343" s="61"/>
      <c r="AC1343" s="61"/>
      <c r="AD1343" s="61"/>
      <c r="AE1343" s="94"/>
    </row>
    <row r="1344" spans="1:31" ht="15.75" customHeight="1">
      <c r="A1344" s="16"/>
      <c r="B1344" s="41"/>
      <c r="C1344" s="41"/>
      <c r="D1344" s="41"/>
      <c r="E1344" s="41"/>
      <c r="F1344" s="16"/>
      <c r="G1344" s="16"/>
      <c r="H1344" s="16"/>
      <c r="I1344" s="16"/>
      <c r="J1344" s="16"/>
      <c r="K1344" s="16"/>
      <c r="L1344" s="16"/>
      <c r="M1344" s="41"/>
      <c r="N1344" s="41"/>
      <c r="O1344" s="41"/>
      <c r="P1344" s="41"/>
      <c r="Q1344" s="41"/>
      <c r="R1344" s="41"/>
      <c r="S1344" s="41"/>
      <c r="T1344" s="82"/>
      <c r="U1344" s="82"/>
      <c r="V1344" s="89"/>
      <c r="W1344" s="92"/>
      <c r="X1344" s="82"/>
      <c r="Y1344" s="82"/>
      <c r="Z1344" s="82"/>
      <c r="AA1344" s="82"/>
      <c r="AB1344" s="61"/>
      <c r="AC1344" s="61"/>
      <c r="AD1344" s="61"/>
      <c r="AE1344" s="94"/>
    </row>
    <row r="1345" spans="1:31" ht="15.75" customHeight="1">
      <c r="A1345" s="16"/>
      <c r="B1345" s="41"/>
      <c r="C1345" s="41"/>
      <c r="D1345" s="41"/>
      <c r="E1345" s="41"/>
      <c r="F1345" s="16"/>
      <c r="G1345" s="16"/>
      <c r="H1345" s="16"/>
      <c r="I1345" s="16"/>
      <c r="J1345" s="16"/>
      <c r="K1345" s="16"/>
      <c r="L1345" s="16"/>
      <c r="M1345" s="41"/>
      <c r="N1345" s="41"/>
      <c r="O1345" s="41"/>
      <c r="P1345" s="41"/>
      <c r="Q1345" s="41"/>
      <c r="R1345" s="41"/>
      <c r="S1345" s="41"/>
      <c r="T1345" s="82"/>
      <c r="U1345" s="82"/>
      <c r="V1345" s="89"/>
      <c r="W1345" s="92"/>
      <c r="X1345" s="82"/>
      <c r="Y1345" s="82"/>
      <c r="Z1345" s="82"/>
      <c r="AA1345" s="82"/>
      <c r="AB1345" s="61"/>
      <c r="AC1345" s="61"/>
      <c r="AD1345" s="61"/>
      <c r="AE1345" s="94"/>
    </row>
    <row r="1346" spans="1:31" ht="15.75" customHeight="1">
      <c r="A1346" s="16"/>
      <c r="B1346" s="41"/>
      <c r="C1346" s="41"/>
      <c r="D1346" s="41"/>
      <c r="E1346" s="41"/>
      <c r="F1346" s="16"/>
      <c r="G1346" s="16"/>
      <c r="H1346" s="16"/>
      <c r="I1346" s="16"/>
      <c r="J1346" s="16"/>
      <c r="K1346" s="16"/>
      <c r="L1346" s="16"/>
      <c r="M1346" s="41"/>
      <c r="N1346" s="41"/>
      <c r="O1346" s="41"/>
      <c r="P1346" s="41"/>
      <c r="Q1346" s="41"/>
      <c r="R1346" s="41"/>
      <c r="S1346" s="41"/>
      <c r="T1346" s="82"/>
      <c r="U1346" s="82"/>
      <c r="V1346" s="89"/>
      <c r="W1346" s="92"/>
      <c r="X1346" s="82"/>
      <c r="Y1346" s="82"/>
      <c r="Z1346" s="82"/>
      <c r="AA1346" s="82"/>
      <c r="AB1346" s="61"/>
      <c r="AC1346" s="61"/>
      <c r="AD1346" s="61"/>
      <c r="AE1346" s="94"/>
    </row>
    <row r="1347" spans="1:31" ht="15.75" customHeight="1">
      <c r="A1347" s="16"/>
      <c r="B1347" s="41"/>
      <c r="C1347" s="41"/>
      <c r="D1347" s="41"/>
      <c r="E1347" s="41"/>
      <c r="F1347" s="16"/>
      <c r="G1347" s="16"/>
      <c r="H1347" s="16"/>
      <c r="I1347" s="16"/>
      <c r="J1347" s="16"/>
      <c r="K1347" s="16"/>
      <c r="L1347" s="16"/>
      <c r="M1347" s="41"/>
      <c r="N1347" s="41"/>
      <c r="O1347" s="41"/>
      <c r="P1347" s="41"/>
      <c r="Q1347" s="41"/>
      <c r="R1347" s="41"/>
      <c r="S1347" s="41"/>
      <c r="T1347" s="82"/>
      <c r="U1347" s="82"/>
      <c r="V1347" s="89"/>
      <c r="W1347" s="92"/>
      <c r="X1347" s="82"/>
      <c r="Y1347" s="82"/>
      <c r="Z1347" s="82"/>
      <c r="AA1347" s="82"/>
      <c r="AB1347" s="61"/>
      <c r="AC1347" s="61"/>
      <c r="AD1347" s="61"/>
      <c r="AE1347" s="94"/>
    </row>
    <row r="1348" spans="1:31" ht="15.75" customHeight="1">
      <c r="A1348" s="16"/>
      <c r="B1348" s="41"/>
      <c r="C1348" s="41"/>
      <c r="D1348" s="41"/>
      <c r="E1348" s="41"/>
      <c r="F1348" s="16"/>
      <c r="G1348" s="16"/>
      <c r="H1348" s="16"/>
      <c r="I1348" s="16"/>
      <c r="J1348" s="16"/>
      <c r="K1348" s="16"/>
      <c r="L1348" s="16"/>
      <c r="M1348" s="41"/>
      <c r="N1348" s="41"/>
      <c r="O1348" s="41"/>
      <c r="P1348" s="41"/>
      <c r="Q1348" s="41"/>
      <c r="R1348" s="41"/>
      <c r="S1348" s="41"/>
      <c r="T1348" s="82"/>
      <c r="U1348" s="82"/>
      <c r="V1348" s="89"/>
      <c r="W1348" s="92"/>
      <c r="X1348" s="82"/>
      <c r="Y1348" s="82"/>
      <c r="Z1348" s="82"/>
      <c r="AA1348" s="82"/>
      <c r="AB1348" s="61"/>
      <c r="AC1348" s="61"/>
      <c r="AD1348" s="61"/>
      <c r="AE1348" s="94"/>
    </row>
    <row r="1349" spans="1:31" ht="15.75" customHeight="1">
      <c r="A1349" s="16"/>
      <c r="B1349" s="41"/>
      <c r="C1349" s="41"/>
      <c r="D1349" s="41"/>
      <c r="E1349" s="41"/>
      <c r="F1349" s="16"/>
      <c r="G1349" s="16"/>
      <c r="H1349" s="16"/>
      <c r="I1349" s="16"/>
      <c r="J1349" s="16"/>
      <c r="K1349" s="16"/>
      <c r="L1349" s="16"/>
      <c r="M1349" s="41"/>
      <c r="N1349" s="41"/>
      <c r="O1349" s="41"/>
      <c r="P1349" s="41"/>
      <c r="Q1349" s="41"/>
      <c r="R1349" s="41"/>
      <c r="S1349" s="41"/>
      <c r="T1349" s="82"/>
      <c r="U1349" s="82"/>
      <c r="V1349" s="89"/>
      <c r="W1349" s="92"/>
      <c r="X1349" s="82"/>
      <c r="Y1349" s="82"/>
      <c r="Z1349" s="82"/>
      <c r="AA1349" s="82"/>
      <c r="AB1349" s="61"/>
      <c r="AC1349" s="61"/>
      <c r="AD1349" s="61"/>
      <c r="AE1349" s="94"/>
    </row>
    <row r="1350" spans="1:31" ht="15.75" customHeight="1">
      <c r="A1350" s="16"/>
      <c r="B1350" s="41"/>
      <c r="C1350" s="41"/>
      <c r="D1350" s="41"/>
      <c r="E1350" s="41"/>
      <c r="F1350" s="16"/>
      <c r="G1350" s="16"/>
      <c r="H1350" s="16"/>
      <c r="I1350" s="16"/>
      <c r="J1350" s="16"/>
      <c r="K1350" s="16"/>
      <c r="L1350" s="16"/>
      <c r="M1350" s="41"/>
      <c r="N1350" s="41"/>
      <c r="O1350" s="41"/>
      <c r="P1350" s="41"/>
      <c r="Q1350" s="41"/>
      <c r="R1350" s="41"/>
      <c r="S1350" s="41"/>
      <c r="T1350" s="82"/>
      <c r="U1350" s="82"/>
      <c r="V1350" s="89"/>
      <c r="W1350" s="92"/>
      <c r="X1350" s="82"/>
      <c r="Y1350" s="82"/>
      <c r="Z1350" s="82"/>
      <c r="AA1350" s="82"/>
      <c r="AB1350" s="61"/>
      <c r="AC1350" s="61"/>
      <c r="AD1350" s="61"/>
      <c r="AE1350" s="94"/>
    </row>
    <row r="1351" spans="1:31" ht="15.75" customHeight="1">
      <c r="A1351" s="16"/>
      <c r="B1351" s="41"/>
      <c r="C1351" s="41"/>
      <c r="D1351" s="41"/>
      <c r="E1351" s="41"/>
      <c r="F1351" s="16"/>
      <c r="G1351" s="16"/>
      <c r="H1351" s="16"/>
      <c r="I1351" s="16"/>
      <c r="J1351" s="16"/>
      <c r="K1351" s="16"/>
      <c r="L1351" s="16"/>
      <c r="M1351" s="41"/>
      <c r="N1351" s="41"/>
      <c r="O1351" s="41"/>
      <c r="P1351" s="41"/>
      <c r="Q1351" s="41"/>
      <c r="R1351" s="41"/>
      <c r="S1351" s="41"/>
      <c r="T1351" s="82"/>
      <c r="U1351" s="82"/>
      <c r="V1351" s="89"/>
      <c r="W1351" s="92"/>
      <c r="X1351" s="82"/>
      <c r="Y1351" s="82"/>
      <c r="Z1351" s="82"/>
      <c r="AA1351" s="82"/>
      <c r="AB1351" s="61"/>
      <c r="AC1351" s="61"/>
      <c r="AD1351" s="61"/>
      <c r="AE1351" s="94"/>
    </row>
    <row r="1352" spans="1:31" ht="15.75" customHeight="1">
      <c r="A1352" s="16"/>
      <c r="B1352" s="41"/>
      <c r="C1352" s="41"/>
      <c r="D1352" s="41"/>
      <c r="E1352" s="41"/>
      <c r="F1352" s="16"/>
      <c r="G1352" s="16"/>
      <c r="H1352" s="16"/>
      <c r="I1352" s="16"/>
      <c r="J1352" s="16"/>
      <c r="K1352" s="16"/>
      <c r="L1352" s="16"/>
      <c r="M1352" s="41"/>
      <c r="N1352" s="41"/>
      <c r="O1352" s="41"/>
      <c r="P1352" s="41"/>
      <c r="Q1352" s="41"/>
      <c r="R1352" s="41"/>
      <c r="S1352" s="41"/>
      <c r="T1352" s="82"/>
      <c r="U1352" s="82"/>
      <c r="V1352" s="89"/>
      <c r="W1352" s="92"/>
      <c r="X1352" s="82"/>
      <c r="Y1352" s="82"/>
      <c r="Z1352" s="82"/>
      <c r="AA1352" s="82"/>
      <c r="AB1352" s="61"/>
      <c r="AC1352" s="61"/>
      <c r="AD1352" s="61"/>
      <c r="AE1352" s="94"/>
    </row>
    <row r="1353" spans="1:31" ht="15.75" customHeight="1">
      <c r="A1353" s="16"/>
      <c r="B1353" s="41"/>
      <c r="C1353" s="41"/>
      <c r="D1353" s="41"/>
      <c r="E1353" s="41"/>
      <c r="F1353" s="16"/>
      <c r="G1353" s="16"/>
      <c r="H1353" s="16"/>
      <c r="I1353" s="16"/>
      <c r="J1353" s="16"/>
      <c r="K1353" s="16"/>
      <c r="L1353" s="16"/>
      <c r="M1353" s="41"/>
      <c r="N1353" s="41"/>
      <c r="O1353" s="41"/>
      <c r="P1353" s="41"/>
      <c r="Q1353" s="41"/>
      <c r="R1353" s="41"/>
      <c r="S1353" s="41"/>
      <c r="T1353" s="82"/>
      <c r="U1353" s="82"/>
      <c r="V1353" s="89"/>
      <c r="W1353" s="92"/>
      <c r="X1353" s="82"/>
      <c r="Y1353" s="82"/>
      <c r="Z1353" s="82"/>
      <c r="AA1353" s="82"/>
      <c r="AB1353" s="61"/>
      <c r="AC1353" s="61"/>
      <c r="AD1353" s="61"/>
      <c r="AE1353" s="94"/>
    </row>
    <row r="1354" spans="1:31" ht="15.75" customHeight="1">
      <c r="A1354" s="16"/>
      <c r="B1354" s="41"/>
      <c r="C1354" s="41"/>
      <c r="D1354" s="41"/>
      <c r="E1354" s="41"/>
      <c r="F1354" s="16"/>
      <c r="G1354" s="16"/>
      <c r="H1354" s="16"/>
      <c r="I1354" s="16"/>
      <c r="J1354" s="16"/>
      <c r="K1354" s="16"/>
      <c r="L1354" s="16"/>
      <c r="M1354" s="41"/>
      <c r="N1354" s="41"/>
      <c r="O1354" s="41"/>
      <c r="P1354" s="41"/>
      <c r="Q1354" s="41"/>
      <c r="R1354" s="41"/>
      <c r="S1354" s="41"/>
      <c r="T1354" s="82"/>
      <c r="U1354" s="82"/>
      <c r="V1354" s="89"/>
      <c r="W1354" s="92"/>
      <c r="X1354" s="82"/>
      <c r="Y1354" s="82"/>
      <c r="Z1354" s="82"/>
      <c r="AA1354" s="82"/>
      <c r="AB1354" s="67"/>
      <c r="AC1354" s="67"/>
      <c r="AD1354" s="67"/>
      <c r="AE1354" s="94"/>
    </row>
    <row r="1355" spans="1:31" ht="15.75" customHeight="1">
      <c r="A1355" s="16"/>
      <c r="B1355" s="41"/>
      <c r="C1355" s="41"/>
      <c r="D1355" s="41"/>
      <c r="E1355" s="41"/>
      <c r="F1355" s="16"/>
      <c r="G1355" s="16"/>
      <c r="H1355" s="16"/>
      <c r="I1355" s="16"/>
      <c r="J1355" s="16"/>
      <c r="K1355" s="16"/>
      <c r="L1355" s="16"/>
      <c r="M1355" s="41"/>
      <c r="N1355" s="41"/>
      <c r="O1355" s="41"/>
      <c r="P1355" s="41"/>
      <c r="Q1355" s="41"/>
      <c r="R1355" s="41"/>
      <c r="S1355" s="41"/>
      <c r="T1355" s="82"/>
      <c r="U1355" s="82"/>
      <c r="V1355" s="89"/>
      <c r="W1355" s="92"/>
      <c r="X1355" s="82"/>
      <c r="Y1355" s="82"/>
      <c r="Z1355" s="82"/>
      <c r="AA1355" s="82"/>
      <c r="AB1355" s="93">
        <f>Acciones_aportes!C3227</f>
        <v>0</v>
      </c>
      <c r="AC1355" s="88">
        <f>Acciones_aportes!B3228</f>
        <v>0</v>
      </c>
      <c r="AD1355" s="25" t="str">
        <f ca="1">IFERROR(__xludf.DUMMYFUNCTION("FILTER(X$2:X$509,W$2:W$509=AB1355,V$2:V$509=AC1355)"),"#REF!")</f>
        <v>#REF!</v>
      </c>
      <c r="AE1355" s="94"/>
    </row>
    <row r="1356" spans="1:31" ht="15.75" customHeight="1">
      <c r="A1356" s="16"/>
      <c r="B1356" s="41"/>
      <c r="C1356" s="41"/>
      <c r="D1356" s="41"/>
      <c r="E1356" s="41"/>
      <c r="F1356" s="16"/>
      <c r="G1356" s="16"/>
      <c r="H1356" s="16"/>
      <c r="I1356" s="16"/>
      <c r="J1356" s="16"/>
      <c r="K1356" s="16"/>
      <c r="L1356" s="16"/>
      <c r="M1356" s="41"/>
      <c r="N1356" s="41"/>
      <c r="O1356" s="41"/>
      <c r="P1356" s="41"/>
      <c r="Q1356" s="41"/>
      <c r="R1356" s="41"/>
      <c r="S1356" s="41"/>
      <c r="T1356" s="82"/>
      <c r="U1356" s="82"/>
      <c r="V1356" s="89"/>
      <c r="W1356" s="92"/>
      <c r="X1356" s="82"/>
      <c r="Y1356" s="82"/>
      <c r="Z1356" s="82"/>
      <c r="AA1356" s="82"/>
      <c r="AB1356" s="61"/>
      <c r="AC1356" s="61"/>
      <c r="AD1356" s="61"/>
      <c r="AE1356" s="94"/>
    </row>
    <row r="1357" spans="1:31" ht="15.75" customHeight="1">
      <c r="A1357" s="16"/>
      <c r="B1357" s="41"/>
      <c r="C1357" s="41"/>
      <c r="D1357" s="41"/>
      <c r="E1357" s="41"/>
      <c r="F1357" s="16"/>
      <c r="G1357" s="16"/>
      <c r="H1357" s="16"/>
      <c r="I1357" s="16"/>
      <c r="J1357" s="16"/>
      <c r="K1357" s="16"/>
      <c r="L1357" s="16"/>
      <c r="M1357" s="41"/>
      <c r="N1357" s="41"/>
      <c r="O1357" s="41"/>
      <c r="P1357" s="41"/>
      <c r="Q1357" s="41"/>
      <c r="R1357" s="41"/>
      <c r="S1357" s="41"/>
      <c r="T1357" s="82"/>
      <c r="U1357" s="82"/>
      <c r="V1357" s="89"/>
      <c r="W1357" s="92"/>
      <c r="X1357" s="82"/>
      <c r="Y1357" s="82"/>
      <c r="Z1357" s="82"/>
      <c r="AA1357" s="82"/>
      <c r="AB1357" s="26" t="str">
        <f ca="1">IFERROR(__xludf.DUMMYFUNCTION("UNIQUE(FILTER(V$2:V$509,W$2:W$509=AB1355))"),"")</f>
        <v/>
      </c>
      <c r="AC1357" s="61"/>
      <c r="AD1357" s="61"/>
      <c r="AE1357" s="94"/>
    </row>
    <row r="1358" spans="1:31" ht="15.75" customHeight="1">
      <c r="A1358" s="16"/>
      <c r="B1358" s="41"/>
      <c r="C1358" s="41"/>
      <c r="D1358" s="41"/>
      <c r="E1358" s="41"/>
      <c r="F1358" s="16"/>
      <c r="G1358" s="16"/>
      <c r="H1358" s="16"/>
      <c r="I1358" s="16"/>
      <c r="J1358" s="16"/>
      <c r="K1358" s="16"/>
      <c r="L1358" s="16"/>
      <c r="M1358" s="41"/>
      <c r="N1358" s="41"/>
      <c r="O1358" s="41"/>
      <c r="P1358" s="41"/>
      <c r="Q1358" s="41"/>
      <c r="R1358" s="41"/>
      <c r="S1358" s="41"/>
      <c r="T1358" s="82"/>
      <c r="U1358" s="82"/>
      <c r="V1358" s="89"/>
      <c r="W1358" s="92"/>
      <c r="X1358" s="82"/>
      <c r="Y1358" s="82"/>
      <c r="Z1358" s="82"/>
      <c r="AA1358" s="82"/>
      <c r="AB1358" s="61"/>
      <c r="AC1358" s="61"/>
      <c r="AD1358" s="61"/>
      <c r="AE1358" s="94"/>
    </row>
    <row r="1359" spans="1:31" ht="15.75" customHeight="1">
      <c r="A1359" s="16"/>
      <c r="B1359" s="41"/>
      <c r="C1359" s="41"/>
      <c r="D1359" s="41"/>
      <c r="E1359" s="41"/>
      <c r="F1359" s="16"/>
      <c r="G1359" s="16"/>
      <c r="H1359" s="16"/>
      <c r="I1359" s="16"/>
      <c r="J1359" s="16"/>
      <c r="K1359" s="16"/>
      <c r="L1359" s="16"/>
      <c r="M1359" s="41"/>
      <c r="N1359" s="41"/>
      <c r="O1359" s="41"/>
      <c r="P1359" s="41"/>
      <c r="Q1359" s="41"/>
      <c r="R1359" s="41"/>
      <c r="S1359" s="41"/>
      <c r="T1359" s="82"/>
      <c r="U1359" s="82"/>
      <c r="V1359" s="89"/>
      <c r="W1359" s="92"/>
      <c r="X1359" s="82"/>
      <c r="Y1359" s="82"/>
      <c r="Z1359" s="82"/>
      <c r="AA1359" s="82"/>
      <c r="AB1359" s="61"/>
      <c r="AC1359" s="61"/>
      <c r="AD1359" s="61"/>
      <c r="AE1359" s="94"/>
    </row>
    <row r="1360" spans="1:31" ht="15.75" customHeight="1">
      <c r="A1360" s="16"/>
      <c r="B1360" s="41"/>
      <c r="C1360" s="41"/>
      <c r="D1360" s="41"/>
      <c r="E1360" s="41"/>
      <c r="F1360" s="16"/>
      <c r="G1360" s="16"/>
      <c r="H1360" s="16"/>
      <c r="I1360" s="16"/>
      <c r="J1360" s="16"/>
      <c r="K1360" s="16"/>
      <c r="L1360" s="16"/>
      <c r="M1360" s="41"/>
      <c r="N1360" s="41"/>
      <c r="O1360" s="41"/>
      <c r="P1360" s="41"/>
      <c r="Q1360" s="41"/>
      <c r="R1360" s="41"/>
      <c r="S1360" s="41"/>
      <c r="T1360" s="82"/>
      <c r="U1360" s="82"/>
      <c r="V1360" s="89"/>
      <c r="W1360" s="92"/>
      <c r="X1360" s="82"/>
      <c r="Y1360" s="82"/>
      <c r="Z1360" s="82"/>
      <c r="AA1360" s="82"/>
      <c r="AB1360" s="61"/>
      <c r="AC1360" s="61"/>
      <c r="AD1360" s="61"/>
      <c r="AE1360" s="94"/>
    </row>
    <row r="1361" spans="1:31" ht="15.75" customHeight="1">
      <c r="A1361" s="16"/>
      <c r="B1361" s="41"/>
      <c r="C1361" s="41"/>
      <c r="D1361" s="41"/>
      <c r="E1361" s="41"/>
      <c r="F1361" s="16"/>
      <c r="G1361" s="16"/>
      <c r="H1361" s="16"/>
      <c r="I1361" s="16"/>
      <c r="J1361" s="16"/>
      <c r="K1361" s="16"/>
      <c r="L1361" s="16"/>
      <c r="M1361" s="41"/>
      <c r="N1361" s="41"/>
      <c r="O1361" s="41"/>
      <c r="P1361" s="41"/>
      <c r="Q1361" s="41"/>
      <c r="R1361" s="41"/>
      <c r="S1361" s="41"/>
      <c r="T1361" s="82"/>
      <c r="U1361" s="82"/>
      <c r="V1361" s="89"/>
      <c r="W1361" s="92"/>
      <c r="X1361" s="82"/>
      <c r="Y1361" s="82"/>
      <c r="Z1361" s="82"/>
      <c r="AA1361" s="82"/>
      <c r="AB1361" s="61"/>
      <c r="AC1361" s="61"/>
      <c r="AD1361" s="61"/>
      <c r="AE1361" s="94"/>
    </row>
    <row r="1362" spans="1:31" ht="15.75" customHeight="1">
      <c r="A1362" s="16"/>
      <c r="B1362" s="41"/>
      <c r="C1362" s="41"/>
      <c r="D1362" s="41"/>
      <c r="E1362" s="41"/>
      <c r="F1362" s="16"/>
      <c r="G1362" s="16"/>
      <c r="H1362" s="16"/>
      <c r="I1362" s="16"/>
      <c r="J1362" s="16"/>
      <c r="K1362" s="16"/>
      <c r="L1362" s="16"/>
      <c r="M1362" s="41"/>
      <c r="N1362" s="41"/>
      <c r="O1362" s="41"/>
      <c r="P1362" s="41"/>
      <c r="Q1362" s="41"/>
      <c r="R1362" s="41"/>
      <c r="S1362" s="41"/>
      <c r="T1362" s="82"/>
      <c r="U1362" s="82"/>
      <c r="V1362" s="89"/>
      <c r="W1362" s="92"/>
      <c r="X1362" s="82"/>
      <c r="Y1362" s="82"/>
      <c r="Z1362" s="82"/>
      <c r="AA1362" s="82"/>
      <c r="AB1362" s="61"/>
      <c r="AC1362" s="61"/>
      <c r="AD1362" s="61"/>
      <c r="AE1362" s="94"/>
    </row>
    <row r="1363" spans="1:31" ht="15.75" customHeight="1">
      <c r="A1363" s="16"/>
      <c r="B1363" s="41"/>
      <c r="C1363" s="41"/>
      <c r="D1363" s="41"/>
      <c r="E1363" s="41"/>
      <c r="F1363" s="16"/>
      <c r="G1363" s="16"/>
      <c r="H1363" s="16"/>
      <c r="I1363" s="16"/>
      <c r="J1363" s="16"/>
      <c r="K1363" s="16"/>
      <c r="L1363" s="16"/>
      <c r="M1363" s="41"/>
      <c r="N1363" s="41"/>
      <c r="O1363" s="41"/>
      <c r="P1363" s="41"/>
      <c r="Q1363" s="41"/>
      <c r="R1363" s="41"/>
      <c r="S1363" s="41"/>
      <c r="T1363" s="82"/>
      <c r="U1363" s="82"/>
      <c r="V1363" s="89"/>
      <c r="W1363" s="92"/>
      <c r="X1363" s="82"/>
      <c r="Y1363" s="82"/>
      <c r="Z1363" s="82"/>
      <c r="AA1363" s="82"/>
      <c r="AB1363" s="61"/>
      <c r="AC1363" s="61"/>
      <c r="AD1363" s="61"/>
      <c r="AE1363" s="94"/>
    </row>
    <row r="1364" spans="1:31" ht="15.75" customHeight="1">
      <c r="A1364" s="16"/>
      <c r="B1364" s="41"/>
      <c r="C1364" s="41"/>
      <c r="D1364" s="41"/>
      <c r="E1364" s="41"/>
      <c r="F1364" s="16"/>
      <c r="G1364" s="16"/>
      <c r="H1364" s="16"/>
      <c r="I1364" s="16"/>
      <c r="J1364" s="16"/>
      <c r="K1364" s="16"/>
      <c r="L1364" s="16"/>
      <c r="M1364" s="41"/>
      <c r="N1364" s="41"/>
      <c r="O1364" s="41"/>
      <c r="P1364" s="41"/>
      <c r="Q1364" s="41"/>
      <c r="R1364" s="41"/>
      <c r="S1364" s="41"/>
      <c r="T1364" s="82"/>
      <c r="U1364" s="82"/>
      <c r="V1364" s="89"/>
      <c r="W1364" s="92"/>
      <c r="X1364" s="82"/>
      <c r="Y1364" s="82"/>
      <c r="Z1364" s="82"/>
      <c r="AA1364" s="82"/>
      <c r="AB1364" s="61"/>
      <c r="AC1364" s="61"/>
      <c r="AD1364" s="61"/>
      <c r="AE1364" s="94"/>
    </row>
    <row r="1365" spans="1:31" ht="15.75" customHeight="1">
      <c r="A1365" s="16"/>
      <c r="B1365" s="41"/>
      <c r="C1365" s="41"/>
      <c r="D1365" s="41"/>
      <c r="E1365" s="41"/>
      <c r="F1365" s="16"/>
      <c r="G1365" s="16"/>
      <c r="H1365" s="16"/>
      <c r="I1365" s="16"/>
      <c r="J1365" s="16"/>
      <c r="K1365" s="16"/>
      <c r="L1365" s="16"/>
      <c r="M1365" s="41"/>
      <c r="N1365" s="41"/>
      <c r="O1365" s="41"/>
      <c r="P1365" s="41"/>
      <c r="Q1365" s="41"/>
      <c r="R1365" s="41"/>
      <c r="S1365" s="41"/>
      <c r="T1365" s="82"/>
      <c r="U1365" s="82"/>
      <c r="V1365" s="89"/>
      <c r="W1365" s="92"/>
      <c r="X1365" s="82"/>
      <c r="Y1365" s="82"/>
      <c r="Z1365" s="82"/>
      <c r="AA1365" s="82"/>
      <c r="AB1365" s="61"/>
      <c r="AC1365" s="61"/>
      <c r="AD1365" s="61"/>
      <c r="AE1365" s="94"/>
    </row>
    <row r="1366" spans="1:31" ht="15.75" customHeight="1">
      <c r="A1366" s="16"/>
      <c r="B1366" s="41"/>
      <c r="C1366" s="41"/>
      <c r="D1366" s="41"/>
      <c r="E1366" s="41"/>
      <c r="F1366" s="16"/>
      <c r="G1366" s="16"/>
      <c r="H1366" s="16"/>
      <c r="I1366" s="16"/>
      <c r="J1366" s="16"/>
      <c r="K1366" s="16"/>
      <c r="L1366" s="16"/>
      <c r="M1366" s="41"/>
      <c r="N1366" s="41"/>
      <c r="O1366" s="41"/>
      <c r="P1366" s="41"/>
      <c r="Q1366" s="41"/>
      <c r="R1366" s="41"/>
      <c r="S1366" s="41"/>
      <c r="T1366" s="82"/>
      <c r="U1366" s="82"/>
      <c r="V1366" s="89"/>
      <c r="W1366" s="92"/>
      <c r="X1366" s="82"/>
      <c r="Y1366" s="82"/>
      <c r="Z1366" s="82"/>
      <c r="AA1366" s="82"/>
      <c r="AB1366" s="61"/>
      <c r="AC1366" s="61"/>
      <c r="AD1366" s="61"/>
      <c r="AE1366" s="94"/>
    </row>
    <row r="1367" spans="1:31" ht="15.75" customHeight="1">
      <c r="A1367" s="16"/>
      <c r="B1367" s="41"/>
      <c r="C1367" s="41"/>
      <c r="D1367" s="41"/>
      <c r="E1367" s="41"/>
      <c r="F1367" s="16"/>
      <c r="G1367" s="16"/>
      <c r="H1367" s="16"/>
      <c r="I1367" s="16"/>
      <c r="J1367" s="16"/>
      <c r="K1367" s="16"/>
      <c r="L1367" s="16"/>
      <c r="M1367" s="41"/>
      <c r="N1367" s="41"/>
      <c r="O1367" s="41"/>
      <c r="P1367" s="41"/>
      <c r="Q1367" s="41"/>
      <c r="R1367" s="41"/>
      <c r="S1367" s="41"/>
      <c r="T1367" s="82"/>
      <c r="U1367" s="82"/>
      <c r="V1367" s="89"/>
      <c r="W1367" s="92"/>
      <c r="X1367" s="82"/>
      <c r="Y1367" s="82"/>
      <c r="Z1367" s="82"/>
      <c r="AA1367" s="82"/>
      <c r="AB1367" s="61"/>
      <c r="AC1367" s="61"/>
      <c r="AD1367" s="61"/>
      <c r="AE1367" s="94"/>
    </row>
    <row r="1368" spans="1:31" ht="15.75" customHeight="1">
      <c r="A1368" s="16"/>
      <c r="B1368" s="41"/>
      <c r="C1368" s="41"/>
      <c r="D1368" s="41"/>
      <c r="E1368" s="41"/>
      <c r="F1368" s="16"/>
      <c r="G1368" s="16"/>
      <c r="H1368" s="16"/>
      <c r="I1368" s="16"/>
      <c r="J1368" s="16"/>
      <c r="K1368" s="16"/>
      <c r="L1368" s="16"/>
      <c r="M1368" s="41"/>
      <c r="N1368" s="41"/>
      <c r="O1368" s="41"/>
      <c r="P1368" s="41"/>
      <c r="Q1368" s="41"/>
      <c r="R1368" s="41"/>
      <c r="S1368" s="41"/>
      <c r="T1368" s="82"/>
      <c r="U1368" s="82"/>
      <c r="V1368" s="89"/>
      <c r="W1368" s="92"/>
      <c r="X1368" s="82"/>
      <c r="Y1368" s="82"/>
      <c r="Z1368" s="82"/>
      <c r="AA1368" s="82"/>
      <c r="AB1368" s="61"/>
      <c r="AC1368" s="61"/>
      <c r="AD1368" s="61"/>
      <c r="AE1368" s="94"/>
    </row>
    <row r="1369" spans="1:31" ht="15.75" customHeight="1">
      <c r="A1369" s="16"/>
      <c r="B1369" s="41"/>
      <c r="C1369" s="41"/>
      <c r="D1369" s="41"/>
      <c r="E1369" s="41"/>
      <c r="F1369" s="16"/>
      <c r="G1369" s="16"/>
      <c r="H1369" s="16"/>
      <c r="I1369" s="16"/>
      <c r="J1369" s="16"/>
      <c r="K1369" s="16"/>
      <c r="L1369" s="16"/>
      <c r="M1369" s="41"/>
      <c r="N1369" s="41"/>
      <c r="O1369" s="41"/>
      <c r="P1369" s="41"/>
      <c r="Q1369" s="41"/>
      <c r="R1369" s="41"/>
      <c r="S1369" s="41"/>
      <c r="T1369" s="82"/>
      <c r="U1369" s="82"/>
      <c r="V1369" s="89"/>
      <c r="W1369" s="92"/>
      <c r="X1369" s="82"/>
      <c r="Y1369" s="82"/>
      <c r="Z1369" s="82"/>
      <c r="AA1369" s="82"/>
      <c r="AB1369" s="61"/>
      <c r="AC1369" s="61"/>
      <c r="AD1369" s="61"/>
      <c r="AE1369" s="94"/>
    </row>
    <row r="1370" spans="1:31" ht="15.75" customHeight="1">
      <c r="A1370" s="16"/>
      <c r="B1370" s="41"/>
      <c r="C1370" s="41"/>
      <c r="D1370" s="41"/>
      <c r="E1370" s="41"/>
      <c r="F1370" s="16"/>
      <c r="G1370" s="16"/>
      <c r="H1370" s="16"/>
      <c r="I1370" s="16"/>
      <c r="J1370" s="16"/>
      <c r="K1370" s="16"/>
      <c r="L1370" s="16"/>
      <c r="M1370" s="41"/>
      <c r="N1370" s="41"/>
      <c r="O1370" s="41"/>
      <c r="P1370" s="41"/>
      <c r="Q1370" s="41"/>
      <c r="R1370" s="41"/>
      <c r="S1370" s="41"/>
      <c r="T1370" s="82"/>
      <c r="U1370" s="82"/>
      <c r="V1370" s="89"/>
      <c r="W1370" s="92"/>
      <c r="X1370" s="82"/>
      <c r="Y1370" s="82"/>
      <c r="Z1370" s="82"/>
      <c r="AA1370" s="82"/>
      <c r="AB1370" s="61"/>
      <c r="AC1370" s="61"/>
      <c r="AD1370" s="61"/>
      <c r="AE1370" s="94"/>
    </row>
    <row r="1371" spans="1:31" ht="15.75" customHeight="1">
      <c r="A1371" s="16"/>
      <c r="B1371" s="41"/>
      <c r="C1371" s="41"/>
      <c r="D1371" s="41"/>
      <c r="E1371" s="41"/>
      <c r="F1371" s="16"/>
      <c r="G1371" s="16"/>
      <c r="H1371" s="16"/>
      <c r="I1371" s="16"/>
      <c r="J1371" s="16"/>
      <c r="K1371" s="16"/>
      <c r="L1371" s="16"/>
      <c r="M1371" s="41"/>
      <c r="N1371" s="41"/>
      <c r="O1371" s="41"/>
      <c r="P1371" s="41"/>
      <c r="Q1371" s="41"/>
      <c r="R1371" s="41"/>
      <c r="S1371" s="41"/>
      <c r="T1371" s="82"/>
      <c r="U1371" s="82"/>
      <c r="V1371" s="89"/>
      <c r="W1371" s="92"/>
      <c r="X1371" s="82"/>
      <c r="Y1371" s="82"/>
      <c r="Z1371" s="82"/>
      <c r="AA1371" s="82"/>
      <c r="AB1371" s="61"/>
      <c r="AC1371" s="61"/>
      <c r="AD1371" s="61"/>
      <c r="AE1371" s="94"/>
    </row>
    <row r="1372" spans="1:31" ht="15.75" customHeight="1">
      <c r="A1372" s="16"/>
      <c r="B1372" s="41"/>
      <c r="C1372" s="41"/>
      <c r="D1372" s="41"/>
      <c r="E1372" s="41"/>
      <c r="F1372" s="16"/>
      <c r="G1372" s="16"/>
      <c r="H1372" s="16"/>
      <c r="I1372" s="16"/>
      <c r="J1372" s="16"/>
      <c r="K1372" s="16"/>
      <c r="L1372" s="16"/>
      <c r="M1372" s="41"/>
      <c r="N1372" s="41"/>
      <c r="O1372" s="41"/>
      <c r="P1372" s="41"/>
      <c r="Q1372" s="41"/>
      <c r="R1372" s="41"/>
      <c r="S1372" s="41"/>
      <c r="T1372" s="82"/>
      <c r="U1372" s="82"/>
      <c r="V1372" s="89"/>
      <c r="W1372" s="92"/>
      <c r="X1372" s="82"/>
      <c r="Y1372" s="82"/>
      <c r="Z1372" s="82"/>
      <c r="AA1372" s="82"/>
      <c r="AB1372" s="67"/>
      <c r="AC1372" s="67"/>
      <c r="AD1372" s="67"/>
      <c r="AE1372" s="94"/>
    </row>
    <row r="1373" spans="1:31" ht="15.75" customHeight="1">
      <c r="A1373" s="16"/>
      <c r="B1373" s="41"/>
      <c r="C1373" s="41"/>
      <c r="D1373" s="41"/>
      <c r="E1373" s="41"/>
      <c r="F1373" s="16"/>
      <c r="G1373" s="16"/>
      <c r="H1373" s="16"/>
      <c r="I1373" s="16"/>
      <c r="J1373" s="16"/>
      <c r="K1373" s="16"/>
      <c r="L1373" s="16"/>
      <c r="M1373" s="41"/>
      <c r="N1373" s="41"/>
      <c r="O1373" s="41"/>
      <c r="P1373" s="41"/>
      <c r="Q1373" s="41"/>
      <c r="R1373" s="41"/>
      <c r="S1373" s="41"/>
      <c r="T1373" s="82"/>
      <c r="U1373" s="82"/>
      <c r="V1373" s="89"/>
      <c r="W1373" s="92"/>
      <c r="X1373" s="82"/>
      <c r="Y1373" s="82"/>
      <c r="Z1373" s="82"/>
      <c r="AA1373" s="82"/>
      <c r="AB1373" s="93">
        <f>Acciones_aportes!C3270</f>
        <v>0</v>
      </c>
      <c r="AC1373" s="88">
        <f>Acciones_aportes!B3271</f>
        <v>0</v>
      </c>
      <c r="AD1373" s="25" t="str">
        <f ca="1">IFERROR(__xludf.DUMMYFUNCTION("FILTER(X$2:X$509,W$2:W$509=AB1373,V$2:V$509=AC1373)"),"#REF!")</f>
        <v>#REF!</v>
      </c>
      <c r="AE1373" s="94"/>
    </row>
    <row r="1374" spans="1:31" ht="15.75" customHeight="1">
      <c r="A1374" s="16"/>
      <c r="B1374" s="41"/>
      <c r="C1374" s="41"/>
      <c r="D1374" s="41"/>
      <c r="E1374" s="41"/>
      <c r="F1374" s="16"/>
      <c r="G1374" s="16"/>
      <c r="H1374" s="16"/>
      <c r="I1374" s="16"/>
      <c r="J1374" s="16"/>
      <c r="K1374" s="16"/>
      <c r="L1374" s="16"/>
      <c r="M1374" s="41"/>
      <c r="N1374" s="41"/>
      <c r="O1374" s="41"/>
      <c r="P1374" s="41"/>
      <c r="Q1374" s="41"/>
      <c r="R1374" s="41"/>
      <c r="S1374" s="41"/>
      <c r="T1374" s="82"/>
      <c r="U1374" s="82"/>
      <c r="V1374" s="89"/>
      <c r="W1374" s="92"/>
      <c r="X1374" s="82"/>
      <c r="Y1374" s="82"/>
      <c r="Z1374" s="82"/>
      <c r="AA1374" s="82"/>
      <c r="AB1374" s="61"/>
      <c r="AC1374" s="61"/>
      <c r="AD1374" s="61"/>
      <c r="AE1374" s="94"/>
    </row>
    <row r="1375" spans="1:31" ht="15.75" customHeight="1">
      <c r="A1375" s="16"/>
      <c r="B1375" s="41"/>
      <c r="C1375" s="41"/>
      <c r="D1375" s="41"/>
      <c r="E1375" s="41"/>
      <c r="F1375" s="16"/>
      <c r="G1375" s="16"/>
      <c r="H1375" s="16"/>
      <c r="I1375" s="16"/>
      <c r="J1375" s="16"/>
      <c r="K1375" s="16"/>
      <c r="L1375" s="16"/>
      <c r="M1375" s="41"/>
      <c r="N1375" s="41"/>
      <c r="O1375" s="41"/>
      <c r="P1375" s="41"/>
      <c r="Q1375" s="41"/>
      <c r="R1375" s="41"/>
      <c r="S1375" s="41"/>
      <c r="T1375" s="82"/>
      <c r="U1375" s="82"/>
      <c r="V1375" s="89"/>
      <c r="W1375" s="92"/>
      <c r="X1375" s="82"/>
      <c r="Y1375" s="82"/>
      <c r="Z1375" s="82"/>
      <c r="AA1375" s="82"/>
      <c r="AB1375" s="26" t="str">
        <f ca="1">IFERROR(__xludf.DUMMYFUNCTION("UNIQUE(FILTER(V$2:V$509,W$2:W$509=AB1373))"),"")</f>
        <v/>
      </c>
      <c r="AC1375" s="61"/>
      <c r="AD1375" s="61"/>
      <c r="AE1375" s="94"/>
    </row>
    <row r="1376" spans="1:31" ht="15.75" customHeight="1">
      <c r="A1376" s="16"/>
      <c r="B1376" s="41"/>
      <c r="C1376" s="41"/>
      <c r="D1376" s="41"/>
      <c r="E1376" s="41"/>
      <c r="F1376" s="16"/>
      <c r="G1376" s="16"/>
      <c r="H1376" s="16"/>
      <c r="I1376" s="16"/>
      <c r="J1376" s="16"/>
      <c r="K1376" s="16"/>
      <c r="L1376" s="16"/>
      <c r="M1376" s="41"/>
      <c r="N1376" s="41"/>
      <c r="O1376" s="41"/>
      <c r="P1376" s="41"/>
      <c r="Q1376" s="41"/>
      <c r="R1376" s="41"/>
      <c r="S1376" s="41"/>
      <c r="T1376" s="82"/>
      <c r="U1376" s="82"/>
      <c r="V1376" s="89"/>
      <c r="W1376" s="92"/>
      <c r="X1376" s="82"/>
      <c r="Y1376" s="82"/>
      <c r="Z1376" s="82"/>
      <c r="AA1376" s="82"/>
      <c r="AB1376" s="61"/>
      <c r="AC1376" s="61"/>
      <c r="AD1376" s="61"/>
      <c r="AE1376" s="94"/>
    </row>
    <row r="1377" spans="1:31" ht="15.75" customHeight="1">
      <c r="A1377" s="16"/>
      <c r="B1377" s="41"/>
      <c r="C1377" s="41"/>
      <c r="D1377" s="41"/>
      <c r="E1377" s="41"/>
      <c r="F1377" s="16"/>
      <c r="G1377" s="16"/>
      <c r="H1377" s="16"/>
      <c r="I1377" s="16"/>
      <c r="J1377" s="16"/>
      <c r="K1377" s="16"/>
      <c r="L1377" s="16"/>
      <c r="M1377" s="41"/>
      <c r="N1377" s="41"/>
      <c r="O1377" s="41"/>
      <c r="P1377" s="41"/>
      <c r="Q1377" s="41"/>
      <c r="R1377" s="41"/>
      <c r="S1377" s="41"/>
      <c r="T1377" s="82"/>
      <c r="U1377" s="82"/>
      <c r="V1377" s="89"/>
      <c r="W1377" s="92"/>
      <c r="X1377" s="82"/>
      <c r="Y1377" s="82"/>
      <c r="Z1377" s="82"/>
      <c r="AA1377" s="82"/>
      <c r="AB1377" s="61"/>
      <c r="AC1377" s="61"/>
      <c r="AD1377" s="61"/>
      <c r="AE1377" s="94"/>
    </row>
    <row r="1378" spans="1:31" ht="15.75" customHeight="1">
      <c r="A1378" s="16"/>
      <c r="B1378" s="41"/>
      <c r="C1378" s="41"/>
      <c r="D1378" s="41"/>
      <c r="E1378" s="41"/>
      <c r="F1378" s="16"/>
      <c r="G1378" s="16"/>
      <c r="H1378" s="16"/>
      <c r="I1378" s="16"/>
      <c r="J1378" s="16"/>
      <c r="K1378" s="16"/>
      <c r="L1378" s="16"/>
      <c r="M1378" s="41"/>
      <c r="N1378" s="41"/>
      <c r="O1378" s="41"/>
      <c r="P1378" s="41"/>
      <c r="Q1378" s="41"/>
      <c r="R1378" s="41"/>
      <c r="S1378" s="41"/>
      <c r="T1378" s="82"/>
      <c r="U1378" s="82"/>
      <c r="V1378" s="89"/>
      <c r="W1378" s="92"/>
      <c r="X1378" s="82"/>
      <c r="Y1378" s="82"/>
      <c r="Z1378" s="82"/>
      <c r="AA1378" s="82"/>
      <c r="AB1378" s="61"/>
      <c r="AC1378" s="61"/>
      <c r="AD1378" s="61"/>
      <c r="AE1378" s="94"/>
    </row>
    <row r="1379" spans="1:31" ht="15.75" customHeight="1">
      <c r="A1379" s="16"/>
      <c r="B1379" s="41"/>
      <c r="C1379" s="41"/>
      <c r="D1379" s="41"/>
      <c r="E1379" s="41"/>
      <c r="F1379" s="16"/>
      <c r="G1379" s="16"/>
      <c r="H1379" s="16"/>
      <c r="I1379" s="16"/>
      <c r="J1379" s="16"/>
      <c r="K1379" s="16"/>
      <c r="L1379" s="16"/>
      <c r="M1379" s="41"/>
      <c r="N1379" s="41"/>
      <c r="O1379" s="41"/>
      <c r="P1379" s="41"/>
      <c r="Q1379" s="41"/>
      <c r="R1379" s="41"/>
      <c r="S1379" s="41"/>
      <c r="T1379" s="82"/>
      <c r="U1379" s="82"/>
      <c r="V1379" s="89"/>
      <c r="W1379" s="92"/>
      <c r="X1379" s="82"/>
      <c r="Y1379" s="82"/>
      <c r="Z1379" s="82"/>
      <c r="AA1379" s="82"/>
      <c r="AB1379" s="61"/>
      <c r="AC1379" s="61"/>
      <c r="AD1379" s="61"/>
      <c r="AE1379" s="94"/>
    </row>
    <row r="1380" spans="1:31" ht="15.75" customHeight="1">
      <c r="A1380" s="16"/>
      <c r="B1380" s="41"/>
      <c r="C1380" s="41"/>
      <c r="D1380" s="41"/>
      <c r="E1380" s="41"/>
      <c r="F1380" s="16"/>
      <c r="G1380" s="16"/>
      <c r="H1380" s="16"/>
      <c r="I1380" s="16"/>
      <c r="J1380" s="16"/>
      <c r="K1380" s="16"/>
      <c r="L1380" s="16"/>
      <c r="M1380" s="41"/>
      <c r="N1380" s="41"/>
      <c r="O1380" s="41"/>
      <c r="P1380" s="41"/>
      <c r="Q1380" s="41"/>
      <c r="R1380" s="41"/>
      <c r="S1380" s="41"/>
      <c r="T1380" s="82"/>
      <c r="U1380" s="82"/>
      <c r="V1380" s="89"/>
      <c r="W1380" s="92"/>
      <c r="X1380" s="82"/>
      <c r="Y1380" s="82"/>
      <c r="Z1380" s="82"/>
      <c r="AA1380" s="82"/>
      <c r="AB1380" s="61"/>
      <c r="AC1380" s="61"/>
      <c r="AD1380" s="61"/>
      <c r="AE1380" s="94"/>
    </row>
    <row r="1381" spans="1:31" ht="15.75" customHeight="1">
      <c r="A1381" s="16"/>
      <c r="B1381" s="41"/>
      <c r="C1381" s="41"/>
      <c r="D1381" s="41"/>
      <c r="E1381" s="41"/>
      <c r="F1381" s="16"/>
      <c r="G1381" s="16"/>
      <c r="H1381" s="16"/>
      <c r="I1381" s="16"/>
      <c r="J1381" s="16"/>
      <c r="K1381" s="16"/>
      <c r="L1381" s="16"/>
      <c r="M1381" s="41"/>
      <c r="N1381" s="41"/>
      <c r="O1381" s="41"/>
      <c r="P1381" s="41"/>
      <c r="Q1381" s="41"/>
      <c r="R1381" s="41"/>
      <c r="S1381" s="41"/>
      <c r="T1381" s="82"/>
      <c r="U1381" s="82"/>
      <c r="V1381" s="89"/>
      <c r="W1381" s="92"/>
      <c r="X1381" s="82"/>
      <c r="Y1381" s="82"/>
      <c r="Z1381" s="82"/>
      <c r="AA1381" s="82"/>
      <c r="AB1381" s="61"/>
      <c r="AC1381" s="61"/>
      <c r="AD1381" s="61"/>
      <c r="AE1381" s="94"/>
    </row>
    <row r="1382" spans="1:31" ht="15.75" customHeight="1">
      <c r="A1382" s="16"/>
      <c r="B1382" s="41"/>
      <c r="C1382" s="41"/>
      <c r="D1382" s="41"/>
      <c r="E1382" s="41"/>
      <c r="F1382" s="16"/>
      <c r="G1382" s="16"/>
      <c r="H1382" s="16"/>
      <c r="I1382" s="16"/>
      <c r="J1382" s="16"/>
      <c r="K1382" s="16"/>
      <c r="L1382" s="16"/>
      <c r="M1382" s="41"/>
      <c r="N1382" s="41"/>
      <c r="O1382" s="41"/>
      <c r="P1382" s="41"/>
      <c r="Q1382" s="41"/>
      <c r="R1382" s="41"/>
      <c r="S1382" s="41"/>
      <c r="T1382" s="82"/>
      <c r="U1382" s="82"/>
      <c r="V1382" s="89"/>
      <c r="W1382" s="92"/>
      <c r="X1382" s="82"/>
      <c r="Y1382" s="82"/>
      <c r="Z1382" s="82"/>
      <c r="AA1382" s="82"/>
      <c r="AB1382" s="61"/>
      <c r="AC1382" s="61"/>
      <c r="AD1382" s="61"/>
      <c r="AE1382" s="94"/>
    </row>
    <row r="1383" spans="1:31" ht="15.75" customHeight="1">
      <c r="A1383" s="16"/>
      <c r="B1383" s="41"/>
      <c r="C1383" s="41"/>
      <c r="D1383" s="41"/>
      <c r="E1383" s="41"/>
      <c r="F1383" s="16"/>
      <c r="G1383" s="16"/>
      <c r="H1383" s="16"/>
      <c r="I1383" s="16"/>
      <c r="J1383" s="16"/>
      <c r="K1383" s="16"/>
      <c r="L1383" s="16"/>
      <c r="M1383" s="41"/>
      <c r="N1383" s="41"/>
      <c r="O1383" s="41"/>
      <c r="P1383" s="41"/>
      <c r="Q1383" s="41"/>
      <c r="R1383" s="41"/>
      <c r="S1383" s="41"/>
      <c r="T1383" s="82"/>
      <c r="U1383" s="82"/>
      <c r="V1383" s="89"/>
      <c r="W1383" s="92"/>
      <c r="X1383" s="82"/>
      <c r="Y1383" s="82"/>
      <c r="Z1383" s="82"/>
      <c r="AA1383" s="82"/>
      <c r="AB1383" s="61"/>
      <c r="AC1383" s="61"/>
      <c r="AD1383" s="61"/>
      <c r="AE1383" s="94"/>
    </row>
    <row r="1384" spans="1:31" ht="15.75" customHeight="1">
      <c r="A1384" s="16"/>
      <c r="B1384" s="41"/>
      <c r="C1384" s="41"/>
      <c r="D1384" s="41"/>
      <c r="E1384" s="41"/>
      <c r="F1384" s="16"/>
      <c r="G1384" s="16"/>
      <c r="H1384" s="16"/>
      <c r="I1384" s="16"/>
      <c r="J1384" s="16"/>
      <c r="K1384" s="16"/>
      <c r="L1384" s="16"/>
      <c r="M1384" s="41"/>
      <c r="N1384" s="41"/>
      <c r="O1384" s="41"/>
      <c r="P1384" s="41"/>
      <c r="Q1384" s="41"/>
      <c r="R1384" s="41"/>
      <c r="S1384" s="41"/>
      <c r="T1384" s="82"/>
      <c r="U1384" s="82"/>
      <c r="V1384" s="89"/>
      <c r="W1384" s="92"/>
      <c r="X1384" s="82"/>
      <c r="Y1384" s="82"/>
      <c r="Z1384" s="82"/>
      <c r="AA1384" s="82"/>
      <c r="AB1384" s="61"/>
      <c r="AC1384" s="61"/>
      <c r="AD1384" s="61"/>
      <c r="AE1384" s="94"/>
    </row>
    <row r="1385" spans="1:31" ht="15.75" customHeight="1">
      <c r="A1385" s="16"/>
      <c r="B1385" s="41"/>
      <c r="C1385" s="41"/>
      <c r="D1385" s="41"/>
      <c r="E1385" s="41"/>
      <c r="F1385" s="16"/>
      <c r="G1385" s="16"/>
      <c r="H1385" s="16"/>
      <c r="I1385" s="16"/>
      <c r="J1385" s="16"/>
      <c r="K1385" s="16"/>
      <c r="L1385" s="16"/>
      <c r="M1385" s="41"/>
      <c r="N1385" s="41"/>
      <c r="O1385" s="41"/>
      <c r="P1385" s="41"/>
      <c r="Q1385" s="41"/>
      <c r="R1385" s="41"/>
      <c r="S1385" s="41"/>
      <c r="T1385" s="82"/>
      <c r="U1385" s="82"/>
      <c r="V1385" s="89"/>
      <c r="W1385" s="92"/>
      <c r="X1385" s="82"/>
      <c r="Y1385" s="82"/>
      <c r="Z1385" s="82"/>
      <c r="AA1385" s="82"/>
      <c r="AB1385" s="61"/>
      <c r="AC1385" s="61"/>
      <c r="AD1385" s="61"/>
      <c r="AE1385" s="94"/>
    </row>
    <row r="1386" spans="1:31" ht="15.75" customHeight="1">
      <c r="A1386" s="16"/>
      <c r="B1386" s="41"/>
      <c r="C1386" s="41"/>
      <c r="D1386" s="41"/>
      <c r="E1386" s="41"/>
      <c r="F1386" s="16"/>
      <c r="G1386" s="16"/>
      <c r="H1386" s="16"/>
      <c r="I1386" s="16"/>
      <c r="J1386" s="16"/>
      <c r="K1386" s="16"/>
      <c r="L1386" s="16"/>
      <c r="M1386" s="41"/>
      <c r="N1386" s="41"/>
      <c r="O1386" s="41"/>
      <c r="P1386" s="41"/>
      <c r="Q1386" s="41"/>
      <c r="R1386" s="41"/>
      <c r="S1386" s="41"/>
      <c r="T1386" s="82"/>
      <c r="U1386" s="82"/>
      <c r="V1386" s="89"/>
      <c r="W1386" s="92"/>
      <c r="X1386" s="82"/>
      <c r="Y1386" s="82"/>
      <c r="Z1386" s="82"/>
      <c r="AA1386" s="82"/>
      <c r="AB1386" s="61"/>
      <c r="AC1386" s="61"/>
      <c r="AD1386" s="61"/>
      <c r="AE1386" s="94"/>
    </row>
    <row r="1387" spans="1:31" ht="15.75" customHeight="1">
      <c r="A1387" s="16"/>
      <c r="B1387" s="41"/>
      <c r="C1387" s="41"/>
      <c r="D1387" s="41"/>
      <c r="E1387" s="41"/>
      <c r="F1387" s="16"/>
      <c r="G1387" s="16"/>
      <c r="H1387" s="16"/>
      <c r="I1387" s="16"/>
      <c r="J1387" s="16"/>
      <c r="K1387" s="16"/>
      <c r="L1387" s="16"/>
      <c r="M1387" s="41"/>
      <c r="N1387" s="41"/>
      <c r="O1387" s="41"/>
      <c r="P1387" s="41"/>
      <c r="Q1387" s="41"/>
      <c r="R1387" s="41"/>
      <c r="S1387" s="41"/>
      <c r="T1387" s="82"/>
      <c r="U1387" s="82"/>
      <c r="V1387" s="89"/>
      <c r="W1387" s="92"/>
      <c r="X1387" s="82"/>
      <c r="Y1387" s="82"/>
      <c r="Z1387" s="82"/>
      <c r="AA1387" s="82"/>
      <c r="AB1387" s="61"/>
      <c r="AC1387" s="61"/>
      <c r="AD1387" s="61"/>
      <c r="AE1387" s="94"/>
    </row>
    <row r="1388" spans="1:31" ht="15.75" customHeight="1">
      <c r="A1388" s="16"/>
      <c r="B1388" s="41"/>
      <c r="C1388" s="41"/>
      <c r="D1388" s="41"/>
      <c r="E1388" s="41"/>
      <c r="F1388" s="16"/>
      <c r="G1388" s="16"/>
      <c r="H1388" s="16"/>
      <c r="I1388" s="16"/>
      <c r="J1388" s="16"/>
      <c r="K1388" s="16"/>
      <c r="L1388" s="16"/>
      <c r="M1388" s="41"/>
      <c r="N1388" s="41"/>
      <c r="O1388" s="41"/>
      <c r="P1388" s="41"/>
      <c r="Q1388" s="41"/>
      <c r="R1388" s="41"/>
      <c r="S1388" s="41"/>
      <c r="T1388" s="82"/>
      <c r="U1388" s="82"/>
      <c r="V1388" s="89"/>
      <c r="W1388" s="92"/>
      <c r="X1388" s="82"/>
      <c r="Y1388" s="82"/>
      <c r="Z1388" s="82"/>
      <c r="AA1388" s="82"/>
      <c r="AB1388" s="61"/>
      <c r="AC1388" s="61"/>
      <c r="AD1388" s="61"/>
      <c r="AE1388" s="94"/>
    </row>
    <row r="1389" spans="1:31" ht="15.75" customHeight="1">
      <c r="A1389" s="16"/>
      <c r="B1389" s="41"/>
      <c r="C1389" s="41"/>
      <c r="D1389" s="41"/>
      <c r="E1389" s="41"/>
      <c r="F1389" s="16"/>
      <c r="G1389" s="16"/>
      <c r="H1389" s="16"/>
      <c r="I1389" s="16"/>
      <c r="J1389" s="16"/>
      <c r="K1389" s="16"/>
      <c r="L1389" s="16"/>
      <c r="M1389" s="41"/>
      <c r="N1389" s="41"/>
      <c r="O1389" s="41"/>
      <c r="P1389" s="41"/>
      <c r="Q1389" s="41"/>
      <c r="R1389" s="41"/>
      <c r="S1389" s="41"/>
      <c r="T1389" s="82"/>
      <c r="U1389" s="82"/>
      <c r="V1389" s="89"/>
      <c r="W1389" s="92"/>
      <c r="X1389" s="82"/>
      <c r="Y1389" s="82"/>
      <c r="Z1389" s="82"/>
      <c r="AA1389" s="82"/>
      <c r="AB1389" s="61"/>
      <c r="AC1389" s="61"/>
      <c r="AD1389" s="61"/>
      <c r="AE1389" s="94"/>
    </row>
    <row r="1390" spans="1:31" ht="15.75" customHeight="1">
      <c r="A1390" s="16"/>
      <c r="B1390" s="41"/>
      <c r="C1390" s="41"/>
      <c r="D1390" s="41"/>
      <c r="E1390" s="41"/>
      <c r="F1390" s="16"/>
      <c r="G1390" s="16"/>
      <c r="H1390" s="16"/>
      <c r="I1390" s="16"/>
      <c r="J1390" s="16"/>
      <c r="K1390" s="16"/>
      <c r="L1390" s="16"/>
      <c r="M1390" s="41"/>
      <c r="N1390" s="41"/>
      <c r="O1390" s="41"/>
      <c r="P1390" s="41"/>
      <c r="Q1390" s="41"/>
      <c r="R1390" s="41"/>
      <c r="S1390" s="41"/>
      <c r="T1390" s="82"/>
      <c r="U1390" s="82"/>
      <c r="V1390" s="89"/>
      <c r="W1390" s="92"/>
      <c r="X1390" s="82"/>
      <c r="Y1390" s="82"/>
      <c r="Z1390" s="82"/>
      <c r="AA1390" s="82"/>
      <c r="AB1390" s="67"/>
      <c r="AC1390" s="67"/>
      <c r="AD1390" s="67"/>
      <c r="AE1390" s="94"/>
    </row>
    <row r="1391" spans="1:31" ht="15.75" customHeight="1">
      <c r="A1391" s="16"/>
      <c r="B1391" s="41"/>
      <c r="C1391" s="41"/>
      <c r="D1391" s="41"/>
      <c r="E1391" s="41"/>
      <c r="F1391" s="16"/>
      <c r="G1391" s="16"/>
      <c r="H1391" s="16"/>
      <c r="I1391" s="16"/>
      <c r="J1391" s="16"/>
      <c r="K1391" s="16"/>
      <c r="L1391" s="16"/>
      <c r="M1391" s="41"/>
      <c r="N1391" s="41"/>
      <c r="O1391" s="41"/>
      <c r="P1391" s="41"/>
      <c r="Q1391" s="41"/>
      <c r="R1391" s="41"/>
      <c r="S1391" s="41"/>
      <c r="T1391" s="82"/>
      <c r="U1391" s="82"/>
      <c r="V1391" s="89"/>
      <c r="W1391" s="92"/>
      <c r="X1391" s="82"/>
      <c r="Y1391" s="82"/>
      <c r="Z1391" s="82"/>
      <c r="AA1391" s="82"/>
      <c r="AB1391" s="93">
        <f>Acciones_aportes!C3313</f>
        <v>0</v>
      </c>
      <c r="AC1391" s="88">
        <f>Acciones_aportes!B3314</f>
        <v>0</v>
      </c>
      <c r="AD1391" s="25" t="str">
        <f ca="1">IFERROR(__xludf.DUMMYFUNCTION("FILTER(X$2:X$101,W$2:W$101=AB1391,V$2:V$101=AC1391)"),"")</f>
        <v/>
      </c>
      <c r="AE1391" s="94"/>
    </row>
    <row r="1392" spans="1:31" ht="15.75" customHeight="1">
      <c r="A1392" s="16"/>
      <c r="B1392" s="41"/>
      <c r="C1392" s="41"/>
      <c r="D1392" s="41"/>
      <c r="E1392" s="41"/>
      <c r="F1392" s="16"/>
      <c r="G1392" s="16"/>
      <c r="H1392" s="16"/>
      <c r="I1392" s="16"/>
      <c r="J1392" s="16"/>
      <c r="K1392" s="16"/>
      <c r="L1392" s="16"/>
      <c r="M1392" s="41"/>
      <c r="N1392" s="41"/>
      <c r="O1392" s="41"/>
      <c r="P1392" s="41"/>
      <c r="Q1392" s="41"/>
      <c r="R1392" s="41"/>
      <c r="S1392" s="41"/>
      <c r="T1392" s="82"/>
      <c r="U1392" s="82"/>
      <c r="V1392" s="89"/>
      <c r="W1392" s="92"/>
      <c r="X1392" s="82"/>
      <c r="Y1392" s="82"/>
      <c r="Z1392" s="82"/>
      <c r="AA1392" s="82"/>
      <c r="AB1392" s="61"/>
      <c r="AC1392" s="61"/>
      <c r="AD1392" s="61"/>
      <c r="AE1392" s="94"/>
    </row>
    <row r="1393" spans="1:31" ht="15.75" customHeight="1">
      <c r="A1393" s="16"/>
      <c r="B1393" s="41"/>
      <c r="C1393" s="41"/>
      <c r="D1393" s="41"/>
      <c r="E1393" s="41"/>
      <c r="F1393" s="16"/>
      <c r="G1393" s="16"/>
      <c r="H1393" s="16"/>
      <c r="I1393" s="16"/>
      <c r="J1393" s="16"/>
      <c r="K1393" s="16"/>
      <c r="L1393" s="16"/>
      <c r="M1393" s="41"/>
      <c r="N1393" s="41"/>
      <c r="O1393" s="41"/>
      <c r="P1393" s="41"/>
      <c r="Q1393" s="41"/>
      <c r="R1393" s="41"/>
      <c r="S1393" s="41"/>
      <c r="T1393" s="82"/>
      <c r="U1393" s="82"/>
      <c r="V1393" s="89"/>
      <c r="W1393" s="92"/>
      <c r="X1393" s="82"/>
      <c r="Y1393" s="82"/>
      <c r="Z1393" s="82"/>
      <c r="AA1393" s="82"/>
      <c r="AB1393" s="26" t="str">
        <f ca="1">IFERROR(__xludf.DUMMYFUNCTION("UNIQUE(FILTER(V$2:V$509,W$2:W$509=AB1391))"),"")</f>
        <v/>
      </c>
      <c r="AC1393" s="61"/>
      <c r="AD1393" s="61"/>
      <c r="AE1393" s="94"/>
    </row>
    <row r="1394" spans="1:31" ht="15.75" customHeight="1">
      <c r="A1394" s="16"/>
      <c r="B1394" s="41"/>
      <c r="C1394" s="41"/>
      <c r="D1394" s="41"/>
      <c r="E1394" s="41"/>
      <c r="F1394" s="16"/>
      <c r="G1394" s="16"/>
      <c r="H1394" s="16"/>
      <c r="I1394" s="16"/>
      <c r="J1394" s="16"/>
      <c r="K1394" s="16"/>
      <c r="L1394" s="16"/>
      <c r="M1394" s="41"/>
      <c r="N1394" s="41"/>
      <c r="O1394" s="41"/>
      <c r="P1394" s="41"/>
      <c r="Q1394" s="41"/>
      <c r="R1394" s="41"/>
      <c r="S1394" s="41"/>
      <c r="T1394" s="82"/>
      <c r="U1394" s="82"/>
      <c r="V1394" s="89"/>
      <c r="W1394" s="92"/>
      <c r="X1394" s="82"/>
      <c r="Y1394" s="82"/>
      <c r="Z1394" s="82"/>
      <c r="AA1394" s="82"/>
      <c r="AB1394" s="61"/>
      <c r="AC1394" s="61"/>
      <c r="AD1394" s="61"/>
      <c r="AE1394" s="94"/>
    </row>
    <row r="1395" spans="1:31" ht="15.75" customHeight="1">
      <c r="A1395" s="16"/>
      <c r="B1395" s="41"/>
      <c r="C1395" s="41"/>
      <c r="D1395" s="41"/>
      <c r="E1395" s="41"/>
      <c r="F1395" s="16"/>
      <c r="G1395" s="16"/>
      <c r="H1395" s="16"/>
      <c r="I1395" s="16"/>
      <c r="J1395" s="16"/>
      <c r="K1395" s="16"/>
      <c r="L1395" s="16"/>
      <c r="M1395" s="41"/>
      <c r="N1395" s="41"/>
      <c r="O1395" s="41"/>
      <c r="P1395" s="41"/>
      <c r="Q1395" s="41"/>
      <c r="R1395" s="41"/>
      <c r="S1395" s="41"/>
      <c r="T1395" s="82"/>
      <c r="U1395" s="82"/>
      <c r="V1395" s="89"/>
      <c r="W1395" s="92"/>
      <c r="X1395" s="82"/>
      <c r="Y1395" s="82"/>
      <c r="Z1395" s="82"/>
      <c r="AA1395" s="82"/>
      <c r="AB1395" s="61"/>
      <c r="AC1395" s="61"/>
      <c r="AD1395" s="61"/>
      <c r="AE1395" s="94"/>
    </row>
    <row r="1396" spans="1:31" ht="15.75" customHeight="1">
      <c r="A1396" s="16"/>
      <c r="B1396" s="41"/>
      <c r="C1396" s="41"/>
      <c r="D1396" s="41"/>
      <c r="E1396" s="41"/>
      <c r="F1396" s="16"/>
      <c r="G1396" s="16"/>
      <c r="H1396" s="16"/>
      <c r="I1396" s="16"/>
      <c r="J1396" s="16"/>
      <c r="K1396" s="16"/>
      <c r="L1396" s="16"/>
      <c r="M1396" s="41"/>
      <c r="N1396" s="41"/>
      <c r="O1396" s="41"/>
      <c r="P1396" s="41"/>
      <c r="Q1396" s="41"/>
      <c r="R1396" s="41"/>
      <c r="S1396" s="41"/>
      <c r="T1396" s="82"/>
      <c r="U1396" s="82"/>
      <c r="V1396" s="89"/>
      <c r="W1396" s="92"/>
      <c r="X1396" s="82"/>
      <c r="Y1396" s="82"/>
      <c r="Z1396" s="82"/>
      <c r="AA1396" s="82"/>
      <c r="AB1396" s="61"/>
      <c r="AC1396" s="61"/>
      <c r="AD1396" s="61"/>
      <c r="AE1396" s="94"/>
    </row>
    <row r="1397" spans="1:31" ht="15.75" customHeight="1">
      <c r="A1397" s="16"/>
      <c r="B1397" s="41"/>
      <c r="C1397" s="41"/>
      <c r="D1397" s="41"/>
      <c r="E1397" s="41"/>
      <c r="F1397" s="16"/>
      <c r="G1397" s="16"/>
      <c r="H1397" s="16"/>
      <c r="I1397" s="16"/>
      <c r="J1397" s="16"/>
      <c r="K1397" s="16"/>
      <c r="L1397" s="16"/>
      <c r="M1397" s="41"/>
      <c r="N1397" s="41"/>
      <c r="O1397" s="41"/>
      <c r="P1397" s="41"/>
      <c r="Q1397" s="41"/>
      <c r="R1397" s="41"/>
      <c r="S1397" s="41"/>
      <c r="T1397" s="82"/>
      <c r="U1397" s="82"/>
      <c r="V1397" s="89"/>
      <c r="W1397" s="92"/>
      <c r="X1397" s="82"/>
      <c r="Y1397" s="82"/>
      <c r="Z1397" s="82"/>
      <c r="AA1397" s="82"/>
      <c r="AB1397" s="61"/>
      <c r="AC1397" s="61"/>
      <c r="AD1397" s="61"/>
      <c r="AE1397" s="94"/>
    </row>
    <row r="1398" spans="1:31" ht="15.75" customHeight="1">
      <c r="A1398" s="16"/>
      <c r="B1398" s="41"/>
      <c r="C1398" s="41"/>
      <c r="D1398" s="41"/>
      <c r="E1398" s="41"/>
      <c r="F1398" s="16"/>
      <c r="G1398" s="16"/>
      <c r="H1398" s="16"/>
      <c r="I1398" s="16"/>
      <c r="J1398" s="16"/>
      <c r="K1398" s="16"/>
      <c r="L1398" s="16"/>
      <c r="M1398" s="41"/>
      <c r="N1398" s="41"/>
      <c r="O1398" s="41"/>
      <c r="P1398" s="41"/>
      <c r="Q1398" s="41"/>
      <c r="R1398" s="41"/>
      <c r="S1398" s="41"/>
      <c r="T1398" s="82"/>
      <c r="U1398" s="82"/>
      <c r="V1398" s="89"/>
      <c r="W1398" s="92"/>
      <c r="X1398" s="82"/>
      <c r="Y1398" s="82"/>
      <c r="Z1398" s="82"/>
      <c r="AA1398" s="82"/>
      <c r="AB1398" s="61"/>
      <c r="AC1398" s="61"/>
      <c r="AD1398" s="61"/>
      <c r="AE1398" s="94"/>
    </row>
    <row r="1399" spans="1:31" ht="15.75" customHeight="1">
      <c r="A1399" s="16"/>
      <c r="B1399" s="41"/>
      <c r="C1399" s="41"/>
      <c r="D1399" s="41"/>
      <c r="E1399" s="41"/>
      <c r="F1399" s="16"/>
      <c r="G1399" s="16"/>
      <c r="H1399" s="16"/>
      <c r="I1399" s="16"/>
      <c r="J1399" s="16"/>
      <c r="K1399" s="16"/>
      <c r="L1399" s="16"/>
      <c r="M1399" s="41"/>
      <c r="N1399" s="41"/>
      <c r="O1399" s="41"/>
      <c r="P1399" s="41"/>
      <c r="Q1399" s="41"/>
      <c r="R1399" s="41"/>
      <c r="S1399" s="41"/>
      <c r="T1399" s="82"/>
      <c r="U1399" s="82"/>
      <c r="V1399" s="89"/>
      <c r="W1399" s="92"/>
      <c r="X1399" s="82"/>
      <c r="Y1399" s="82"/>
      <c r="Z1399" s="82"/>
      <c r="AA1399" s="82"/>
      <c r="AB1399" s="61"/>
      <c r="AC1399" s="61"/>
      <c r="AD1399" s="61"/>
      <c r="AE1399" s="94"/>
    </row>
    <row r="1400" spans="1:31" ht="15.75" customHeight="1">
      <c r="A1400" s="16"/>
      <c r="B1400" s="41"/>
      <c r="C1400" s="41"/>
      <c r="D1400" s="41"/>
      <c r="E1400" s="41"/>
      <c r="F1400" s="16"/>
      <c r="G1400" s="16"/>
      <c r="H1400" s="16"/>
      <c r="I1400" s="16"/>
      <c r="J1400" s="16"/>
      <c r="K1400" s="16"/>
      <c r="L1400" s="16"/>
      <c r="M1400" s="41"/>
      <c r="N1400" s="41"/>
      <c r="O1400" s="41"/>
      <c r="P1400" s="41"/>
      <c r="Q1400" s="41"/>
      <c r="R1400" s="41"/>
      <c r="S1400" s="41"/>
      <c r="T1400" s="82"/>
      <c r="U1400" s="82"/>
      <c r="V1400" s="89"/>
      <c r="W1400" s="92"/>
      <c r="X1400" s="82"/>
      <c r="Y1400" s="82"/>
      <c r="Z1400" s="82"/>
      <c r="AA1400" s="82"/>
      <c r="AB1400" s="61"/>
      <c r="AC1400" s="61"/>
      <c r="AD1400" s="61"/>
      <c r="AE1400" s="94"/>
    </row>
    <row r="1401" spans="1:31" ht="15.75" customHeight="1">
      <c r="A1401" s="16"/>
      <c r="B1401" s="41"/>
      <c r="C1401" s="41"/>
      <c r="D1401" s="41"/>
      <c r="E1401" s="41"/>
      <c r="F1401" s="16"/>
      <c r="G1401" s="16"/>
      <c r="H1401" s="16"/>
      <c r="I1401" s="16"/>
      <c r="J1401" s="16"/>
      <c r="K1401" s="16"/>
      <c r="L1401" s="16"/>
      <c r="M1401" s="41"/>
      <c r="N1401" s="41"/>
      <c r="O1401" s="41"/>
      <c r="P1401" s="41"/>
      <c r="Q1401" s="41"/>
      <c r="R1401" s="41"/>
      <c r="S1401" s="41"/>
      <c r="T1401" s="82"/>
      <c r="U1401" s="82"/>
      <c r="V1401" s="89"/>
      <c r="W1401" s="92"/>
      <c r="X1401" s="82"/>
      <c r="Y1401" s="82"/>
      <c r="Z1401" s="82"/>
      <c r="AA1401" s="82"/>
      <c r="AB1401" s="61"/>
      <c r="AC1401" s="61"/>
      <c r="AD1401" s="61"/>
      <c r="AE1401" s="94"/>
    </row>
    <row r="1402" spans="1:31" ht="15.75" customHeight="1">
      <c r="A1402" s="16"/>
      <c r="B1402" s="41"/>
      <c r="C1402" s="41"/>
      <c r="D1402" s="41"/>
      <c r="E1402" s="41"/>
      <c r="F1402" s="16"/>
      <c r="G1402" s="16"/>
      <c r="H1402" s="16"/>
      <c r="I1402" s="16"/>
      <c r="J1402" s="16"/>
      <c r="K1402" s="16"/>
      <c r="L1402" s="16"/>
      <c r="M1402" s="41"/>
      <c r="N1402" s="41"/>
      <c r="O1402" s="41"/>
      <c r="P1402" s="41"/>
      <c r="Q1402" s="41"/>
      <c r="R1402" s="41"/>
      <c r="S1402" s="41"/>
      <c r="T1402" s="82"/>
      <c r="U1402" s="82"/>
      <c r="V1402" s="89"/>
      <c r="W1402" s="92"/>
      <c r="X1402" s="82"/>
      <c r="Y1402" s="82"/>
      <c r="Z1402" s="82"/>
      <c r="AA1402" s="82"/>
      <c r="AB1402" s="61"/>
      <c r="AC1402" s="61"/>
      <c r="AD1402" s="61"/>
      <c r="AE1402" s="94"/>
    </row>
    <row r="1403" spans="1:31" ht="15.75" customHeight="1">
      <c r="A1403" s="16"/>
      <c r="B1403" s="41"/>
      <c r="C1403" s="41"/>
      <c r="D1403" s="41"/>
      <c r="E1403" s="41"/>
      <c r="F1403" s="16"/>
      <c r="G1403" s="16"/>
      <c r="H1403" s="16"/>
      <c r="I1403" s="16"/>
      <c r="J1403" s="16"/>
      <c r="K1403" s="16"/>
      <c r="L1403" s="16"/>
      <c r="M1403" s="41"/>
      <c r="N1403" s="41"/>
      <c r="O1403" s="41"/>
      <c r="P1403" s="41"/>
      <c r="Q1403" s="41"/>
      <c r="R1403" s="41"/>
      <c r="S1403" s="41"/>
      <c r="T1403" s="82"/>
      <c r="U1403" s="82"/>
      <c r="V1403" s="89"/>
      <c r="W1403" s="92"/>
      <c r="X1403" s="82"/>
      <c r="Y1403" s="82"/>
      <c r="Z1403" s="82"/>
      <c r="AA1403" s="82"/>
      <c r="AB1403" s="61"/>
      <c r="AC1403" s="61"/>
      <c r="AD1403" s="61"/>
      <c r="AE1403" s="94"/>
    </row>
    <row r="1404" spans="1:31" ht="15.75" customHeight="1">
      <c r="A1404" s="16"/>
      <c r="B1404" s="41"/>
      <c r="C1404" s="41"/>
      <c r="D1404" s="41"/>
      <c r="E1404" s="41"/>
      <c r="F1404" s="16"/>
      <c r="G1404" s="16"/>
      <c r="H1404" s="16"/>
      <c r="I1404" s="16"/>
      <c r="J1404" s="16"/>
      <c r="K1404" s="16"/>
      <c r="L1404" s="16"/>
      <c r="M1404" s="41"/>
      <c r="N1404" s="41"/>
      <c r="O1404" s="41"/>
      <c r="P1404" s="41"/>
      <c r="Q1404" s="41"/>
      <c r="R1404" s="41"/>
      <c r="S1404" s="41"/>
      <c r="T1404" s="82"/>
      <c r="U1404" s="82"/>
      <c r="V1404" s="89"/>
      <c r="W1404" s="92"/>
      <c r="X1404" s="82"/>
      <c r="Y1404" s="82"/>
      <c r="Z1404" s="82"/>
      <c r="AA1404" s="82"/>
      <c r="AB1404" s="61"/>
      <c r="AC1404" s="61"/>
      <c r="AD1404" s="61"/>
      <c r="AE1404" s="94"/>
    </row>
    <row r="1405" spans="1:31" ht="15.75" customHeight="1">
      <c r="A1405" s="16"/>
      <c r="B1405" s="41"/>
      <c r="C1405" s="41"/>
      <c r="D1405" s="41"/>
      <c r="E1405" s="41"/>
      <c r="F1405" s="16"/>
      <c r="G1405" s="16"/>
      <c r="H1405" s="16"/>
      <c r="I1405" s="16"/>
      <c r="J1405" s="16"/>
      <c r="K1405" s="16"/>
      <c r="L1405" s="16"/>
      <c r="M1405" s="41"/>
      <c r="N1405" s="41"/>
      <c r="O1405" s="41"/>
      <c r="P1405" s="41"/>
      <c r="Q1405" s="41"/>
      <c r="R1405" s="41"/>
      <c r="S1405" s="41"/>
      <c r="T1405" s="82"/>
      <c r="U1405" s="82"/>
      <c r="V1405" s="89"/>
      <c r="W1405" s="92"/>
      <c r="X1405" s="82"/>
      <c r="Y1405" s="82"/>
      <c r="Z1405" s="82"/>
      <c r="AA1405" s="82"/>
      <c r="AB1405" s="61"/>
      <c r="AC1405" s="61"/>
      <c r="AD1405" s="61"/>
      <c r="AE1405" s="94"/>
    </row>
    <row r="1406" spans="1:31" ht="15.75" customHeight="1">
      <c r="A1406" s="16"/>
      <c r="B1406" s="41"/>
      <c r="C1406" s="41"/>
      <c r="D1406" s="41"/>
      <c r="E1406" s="41"/>
      <c r="F1406" s="16"/>
      <c r="G1406" s="16"/>
      <c r="H1406" s="16"/>
      <c r="I1406" s="16"/>
      <c r="J1406" s="16"/>
      <c r="K1406" s="16"/>
      <c r="L1406" s="16"/>
      <c r="M1406" s="41"/>
      <c r="N1406" s="41"/>
      <c r="O1406" s="41"/>
      <c r="P1406" s="41"/>
      <c r="Q1406" s="41"/>
      <c r="R1406" s="41"/>
      <c r="S1406" s="41"/>
      <c r="T1406" s="82"/>
      <c r="U1406" s="82"/>
      <c r="V1406" s="89"/>
      <c r="W1406" s="92"/>
      <c r="X1406" s="82"/>
      <c r="Y1406" s="82"/>
      <c r="Z1406" s="82"/>
      <c r="AA1406" s="82"/>
      <c r="AB1406" s="61"/>
      <c r="AC1406" s="61"/>
      <c r="AD1406" s="61"/>
      <c r="AE1406" s="94"/>
    </row>
    <row r="1407" spans="1:31" ht="15.75" customHeight="1">
      <c r="A1407" s="16"/>
      <c r="B1407" s="41"/>
      <c r="C1407" s="41"/>
      <c r="D1407" s="41"/>
      <c r="E1407" s="41"/>
      <c r="F1407" s="16"/>
      <c r="G1407" s="16"/>
      <c r="H1407" s="16"/>
      <c r="I1407" s="16"/>
      <c r="J1407" s="16"/>
      <c r="K1407" s="16"/>
      <c r="L1407" s="16"/>
      <c r="M1407" s="41"/>
      <c r="N1407" s="41"/>
      <c r="O1407" s="41"/>
      <c r="P1407" s="41"/>
      <c r="Q1407" s="41"/>
      <c r="R1407" s="41"/>
      <c r="S1407" s="41"/>
      <c r="T1407" s="82"/>
      <c r="U1407" s="82"/>
      <c r="V1407" s="89"/>
      <c r="W1407" s="92"/>
      <c r="X1407" s="82"/>
      <c r="Y1407" s="82"/>
      <c r="Z1407" s="82"/>
      <c r="AA1407" s="82"/>
      <c r="AB1407" s="61"/>
      <c r="AC1407" s="61"/>
      <c r="AD1407" s="61"/>
      <c r="AE1407" s="94"/>
    </row>
    <row r="1408" spans="1:31" ht="15.75" customHeight="1">
      <c r="A1408" s="16"/>
      <c r="B1408" s="41"/>
      <c r="C1408" s="41"/>
      <c r="D1408" s="41"/>
      <c r="E1408" s="41"/>
      <c r="F1408" s="16"/>
      <c r="G1408" s="16"/>
      <c r="H1408" s="16"/>
      <c r="I1408" s="16"/>
      <c r="J1408" s="16"/>
      <c r="K1408" s="16"/>
      <c r="L1408" s="16"/>
      <c r="M1408" s="41"/>
      <c r="N1408" s="41"/>
      <c r="O1408" s="41"/>
      <c r="P1408" s="41"/>
      <c r="Q1408" s="41"/>
      <c r="R1408" s="41"/>
      <c r="S1408" s="41"/>
      <c r="T1408" s="82"/>
      <c r="U1408" s="82"/>
      <c r="V1408" s="89"/>
      <c r="W1408" s="92"/>
      <c r="X1408" s="82"/>
      <c r="Y1408" s="82"/>
      <c r="Z1408" s="82"/>
      <c r="AA1408" s="82"/>
      <c r="AB1408" s="67"/>
      <c r="AC1408" s="67"/>
      <c r="AD1408" s="67"/>
      <c r="AE1408" s="94"/>
    </row>
    <row r="1409" spans="1:31" ht="15.75" customHeight="1">
      <c r="A1409" s="16"/>
      <c r="B1409" s="41"/>
      <c r="C1409" s="41"/>
      <c r="D1409" s="41"/>
      <c r="E1409" s="41"/>
      <c r="F1409" s="16"/>
      <c r="G1409" s="16"/>
      <c r="H1409" s="16"/>
      <c r="I1409" s="16"/>
      <c r="J1409" s="16"/>
      <c r="K1409" s="16"/>
      <c r="L1409" s="16"/>
      <c r="M1409" s="41"/>
      <c r="N1409" s="41"/>
      <c r="O1409" s="41"/>
      <c r="P1409" s="41"/>
      <c r="Q1409" s="41"/>
      <c r="R1409" s="41"/>
      <c r="S1409" s="41"/>
      <c r="T1409" s="82"/>
      <c r="U1409" s="82"/>
      <c r="V1409" s="89"/>
      <c r="W1409" s="92"/>
      <c r="X1409" s="82"/>
      <c r="Y1409" s="82"/>
      <c r="Z1409" s="82"/>
      <c r="AA1409" s="82"/>
      <c r="AB1409" s="93">
        <f>Acciones_aportes!C3356</f>
        <v>0</v>
      </c>
      <c r="AC1409" s="88">
        <f>Acciones_aportes!B3357</f>
        <v>0</v>
      </c>
      <c r="AD1409" s="25" t="str">
        <f ca="1">IFERROR(__xludf.DUMMYFUNCTION("FILTER(X$2:X$101,W$2:W$101=AB1409,V$2:V$101=AC1409)"),"")</f>
        <v/>
      </c>
      <c r="AE1409" s="94"/>
    </row>
    <row r="1410" spans="1:31" ht="15.75" customHeight="1">
      <c r="A1410" s="16"/>
      <c r="B1410" s="41"/>
      <c r="C1410" s="41"/>
      <c r="D1410" s="41"/>
      <c r="E1410" s="41"/>
      <c r="F1410" s="16"/>
      <c r="G1410" s="16"/>
      <c r="H1410" s="16"/>
      <c r="I1410" s="16"/>
      <c r="J1410" s="16"/>
      <c r="K1410" s="16"/>
      <c r="L1410" s="16"/>
      <c r="M1410" s="41"/>
      <c r="N1410" s="41"/>
      <c r="O1410" s="41"/>
      <c r="P1410" s="41"/>
      <c r="Q1410" s="41"/>
      <c r="R1410" s="41"/>
      <c r="S1410" s="41"/>
      <c r="T1410" s="82"/>
      <c r="U1410" s="82"/>
      <c r="V1410" s="89"/>
      <c r="W1410" s="92"/>
      <c r="X1410" s="82"/>
      <c r="Y1410" s="82"/>
      <c r="Z1410" s="82"/>
      <c r="AA1410" s="82"/>
      <c r="AB1410" s="61"/>
      <c r="AC1410" s="61"/>
      <c r="AD1410" s="61"/>
      <c r="AE1410" s="94"/>
    </row>
    <row r="1411" spans="1:31" ht="15.75" customHeight="1">
      <c r="A1411" s="16"/>
      <c r="B1411" s="41"/>
      <c r="C1411" s="41"/>
      <c r="D1411" s="41"/>
      <c r="E1411" s="41"/>
      <c r="F1411" s="16"/>
      <c r="G1411" s="16"/>
      <c r="H1411" s="16"/>
      <c r="I1411" s="16"/>
      <c r="J1411" s="16"/>
      <c r="K1411" s="16"/>
      <c r="L1411" s="16"/>
      <c r="M1411" s="41"/>
      <c r="N1411" s="41"/>
      <c r="O1411" s="41"/>
      <c r="P1411" s="41"/>
      <c r="Q1411" s="41"/>
      <c r="R1411" s="41"/>
      <c r="S1411" s="41"/>
      <c r="T1411" s="82"/>
      <c r="U1411" s="82"/>
      <c r="V1411" s="89"/>
      <c r="W1411" s="92"/>
      <c r="X1411" s="82"/>
      <c r="Y1411" s="82"/>
      <c r="Z1411" s="82"/>
      <c r="AA1411" s="82"/>
      <c r="AB1411" s="26" t="str">
        <f ca="1">IFERROR(__xludf.DUMMYFUNCTION("UNIQUE(FILTER(V$2:V$101,W$2:W$101=AB1409))"),"")</f>
        <v/>
      </c>
      <c r="AC1411" s="61"/>
      <c r="AD1411" s="61"/>
      <c r="AE1411" s="94"/>
    </row>
    <row r="1412" spans="1:31" ht="15.75" customHeight="1">
      <c r="A1412" s="16"/>
      <c r="B1412" s="41"/>
      <c r="C1412" s="41"/>
      <c r="D1412" s="41"/>
      <c r="E1412" s="41"/>
      <c r="F1412" s="16"/>
      <c r="G1412" s="16"/>
      <c r="H1412" s="16"/>
      <c r="I1412" s="16"/>
      <c r="J1412" s="16"/>
      <c r="K1412" s="16"/>
      <c r="L1412" s="16"/>
      <c r="M1412" s="41"/>
      <c r="N1412" s="41"/>
      <c r="O1412" s="41"/>
      <c r="P1412" s="41"/>
      <c r="Q1412" s="41"/>
      <c r="R1412" s="41"/>
      <c r="S1412" s="41"/>
      <c r="T1412" s="82"/>
      <c r="U1412" s="82"/>
      <c r="V1412" s="89"/>
      <c r="W1412" s="92"/>
      <c r="X1412" s="82"/>
      <c r="Y1412" s="82"/>
      <c r="Z1412" s="82"/>
      <c r="AA1412" s="82"/>
      <c r="AB1412" s="61"/>
      <c r="AC1412" s="61"/>
      <c r="AD1412" s="61"/>
      <c r="AE1412" s="94"/>
    </row>
    <row r="1413" spans="1:31" ht="15.75" customHeight="1">
      <c r="A1413" s="16"/>
      <c r="B1413" s="41"/>
      <c r="C1413" s="41"/>
      <c r="D1413" s="41"/>
      <c r="E1413" s="41"/>
      <c r="F1413" s="16"/>
      <c r="G1413" s="16"/>
      <c r="H1413" s="16"/>
      <c r="I1413" s="16"/>
      <c r="J1413" s="16"/>
      <c r="K1413" s="16"/>
      <c r="L1413" s="16"/>
      <c r="M1413" s="41"/>
      <c r="N1413" s="41"/>
      <c r="O1413" s="41"/>
      <c r="P1413" s="41"/>
      <c r="Q1413" s="41"/>
      <c r="R1413" s="41"/>
      <c r="S1413" s="41"/>
      <c r="T1413" s="82"/>
      <c r="U1413" s="82"/>
      <c r="V1413" s="89"/>
      <c r="W1413" s="92"/>
      <c r="X1413" s="82"/>
      <c r="Y1413" s="82"/>
      <c r="Z1413" s="82"/>
      <c r="AA1413" s="82"/>
      <c r="AB1413" s="61"/>
      <c r="AC1413" s="61"/>
      <c r="AD1413" s="61"/>
      <c r="AE1413" s="94"/>
    </row>
    <row r="1414" spans="1:31" ht="15.75" customHeight="1">
      <c r="A1414" s="16"/>
      <c r="B1414" s="41"/>
      <c r="C1414" s="41"/>
      <c r="D1414" s="41"/>
      <c r="E1414" s="41"/>
      <c r="F1414" s="16"/>
      <c r="G1414" s="16"/>
      <c r="H1414" s="16"/>
      <c r="I1414" s="16"/>
      <c r="J1414" s="16"/>
      <c r="K1414" s="16"/>
      <c r="L1414" s="16"/>
      <c r="M1414" s="41"/>
      <c r="N1414" s="41"/>
      <c r="O1414" s="41"/>
      <c r="P1414" s="41"/>
      <c r="Q1414" s="41"/>
      <c r="R1414" s="41"/>
      <c r="S1414" s="41"/>
      <c r="T1414" s="82"/>
      <c r="U1414" s="82"/>
      <c r="V1414" s="89"/>
      <c r="W1414" s="92"/>
      <c r="X1414" s="82"/>
      <c r="Y1414" s="82"/>
      <c r="Z1414" s="82"/>
      <c r="AA1414" s="82"/>
      <c r="AB1414" s="61"/>
      <c r="AC1414" s="61"/>
      <c r="AD1414" s="61"/>
      <c r="AE1414" s="94"/>
    </row>
    <row r="1415" spans="1:31" ht="15.75" customHeight="1">
      <c r="A1415" s="16"/>
      <c r="B1415" s="41"/>
      <c r="C1415" s="41"/>
      <c r="D1415" s="41"/>
      <c r="E1415" s="41"/>
      <c r="F1415" s="16"/>
      <c r="G1415" s="16"/>
      <c r="H1415" s="16"/>
      <c r="I1415" s="16"/>
      <c r="J1415" s="16"/>
      <c r="K1415" s="16"/>
      <c r="L1415" s="16"/>
      <c r="M1415" s="41"/>
      <c r="N1415" s="41"/>
      <c r="O1415" s="41"/>
      <c r="P1415" s="41"/>
      <c r="Q1415" s="41"/>
      <c r="R1415" s="41"/>
      <c r="S1415" s="41"/>
      <c r="T1415" s="82"/>
      <c r="U1415" s="82"/>
      <c r="V1415" s="89"/>
      <c r="W1415" s="92"/>
      <c r="X1415" s="82"/>
      <c r="Y1415" s="82"/>
      <c r="Z1415" s="82"/>
      <c r="AA1415" s="82"/>
      <c r="AB1415" s="61"/>
      <c r="AC1415" s="61"/>
      <c r="AD1415" s="61"/>
      <c r="AE1415" s="94"/>
    </row>
    <row r="1416" spans="1:31" ht="15.75" customHeight="1">
      <c r="A1416" s="16"/>
      <c r="B1416" s="41"/>
      <c r="C1416" s="41"/>
      <c r="D1416" s="41"/>
      <c r="E1416" s="41"/>
      <c r="F1416" s="16"/>
      <c r="G1416" s="16"/>
      <c r="H1416" s="16"/>
      <c r="I1416" s="16"/>
      <c r="J1416" s="16"/>
      <c r="K1416" s="16"/>
      <c r="L1416" s="16"/>
      <c r="M1416" s="41"/>
      <c r="N1416" s="41"/>
      <c r="O1416" s="41"/>
      <c r="P1416" s="41"/>
      <c r="Q1416" s="41"/>
      <c r="R1416" s="41"/>
      <c r="S1416" s="41"/>
      <c r="T1416" s="82"/>
      <c r="U1416" s="82"/>
      <c r="V1416" s="89"/>
      <c r="W1416" s="92"/>
      <c r="X1416" s="82"/>
      <c r="Y1416" s="82"/>
      <c r="Z1416" s="82"/>
      <c r="AA1416" s="82"/>
      <c r="AB1416" s="61"/>
      <c r="AC1416" s="61"/>
      <c r="AD1416" s="61"/>
      <c r="AE1416" s="94"/>
    </row>
    <row r="1417" spans="1:31" ht="15.75" customHeight="1">
      <c r="A1417" s="16"/>
      <c r="B1417" s="41"/>
      <c r="C1417" s="41"/>
      <c r="D1417" s="41"/>
      <c r="E1417" s="41"/>
      <c r="F1417" s="16"/>
      <c r="G1417" s="16"/>
      <c r="H1417" s="16"/>
      <c r="I1417" s="16"/>
      <c r="J1417" s="16"/>
      <c r="K1417" s="16"/>
      <c r="L1417" s="16"/>
      <c r="M1417" s="41"/>
      <c r="N1417" s="41"/>
      <c r="O1417" s="41"/>
      <c r="P1417" s="41"/>
      <c r="Q1417" s="41"/>
      <c r="R1417" s="41"/>
      <c r="S1417" s="41"/>
      <c r="T1417" s="82"/>
      <c r="U1417" s="82"/>
      <c r="V1417" s="89"/>
      <c r="W1417" s="92"/>
      <c r="X1417" s="82"/>
      <c r="Y1417" s="82"/>
      <c r="Z1417" s="82"/>
      <c r="AA1417" s="82"/>
      <c r="AB1417" s="61"/>
      <c r="AC1417" s="61"/>
      <c r="AD1417" s="61"/>
      <c r="AE1417" s="94"/>
    </row>
    <row r="1418" spans="1:31" ht="15.75" customHeight="1">
      <c r="A1418" s="16"/>
      <c r="B1418" s="41"/>
      <c r="C1418" s="41"/>
      <c r="D1418" s="41"/>
      <c r="E1418" s="41"/>
      <c r="F1418" s="16"/>
      <c r="G1418" s="16"/>
      <c r="H1418" s="16"/>
      <c r="I1418" s="16"/>
      <c r="J1418" s="16"/>
      <c r="K1418" s="16"/>
      <c r="L1418" s="16"/>
      <c r="M1418" s="41"/>
      <c r="N1418" s="41"/>
      <c r="O1418" s="41"/>
      <c r="P1418" s="41"/>
      <c r="Q1418" s="41"/>
      <c r="R1418" s="41"/>
      <c r="S1418" s="41"/>
      <c r="T1418" s="82"/>
      <c r="U1418" s="82"/>
      <c r="V1418" s="89"/>
      <c r="W1418" s="92"/>
      <c r="X1418" s="82"/>
      <c r="Y1418" s="82"/>
      <c r="Z1418" s="82"/>
      <c r="AA1418" s="82"/>
      <c r="AB1418" s="61"/>
      <c r="AC1418" s="61"/>
      <c r="AD1418" s="61"/>
      <c r="AE1418" s="94"/>
    </row>
    <row r="1419" spans="1:31" ht="15.75" customHeight="1">
      <c r="A1419" s="16"/>
      <c r="B1419" s="41"/>
      <c r="C1419" s="41"/>
      <c r="D1419" s="41"/>
      <c r="E1419" s="41"/>
      <c r="F1419" s="16"/>
      <c r="G1419" s="16"/>
      <c r="H1419" s="16"/>
      <c r="I1419" s="16"/>
      <c r="J1419" s="16"/>
      <c r="K1419" s="16"/>
      <c r="L1419" s="16"/>
      <c r="M1419" s="41"/>
      <c r="N1419" s="41"/>
      <c r="O1419" s="41"/>
      <c r="P1419" s="41"/>
      <c r="Q1419" s="41"/>
      <c r="R1419" s="41"/>
      <c r="S1419" s="41"/>
      <c r="T1419" s="82"/>
      <c r="U1419" s="82"/>
      <c r="V1419" s="89"/>
      <c r="W1419" s="92"/>
      <c r="X1419" s="82"/>
      <c r="Y1419" s="82"/>
      <c r="Z1419" s="82"/>
      <c r="AA1419" s="82"/>
      <c r="AB1419" s="61"/>
      <c r="AC1419" s="61"/>
      <c r="AD1419" s="61"/>
      <c r="AE1419" s="94"/>
    </row>
    <row r="1420" spans="1:31" ht="15.75" customHeight="1">
      <c r="A1420" s="16"/>
      <c r="B1420" s="41"/>
      <c r="C1420" s="41"/>
      <c r="D1420" s="41"/>
      <c r="E1420" s="41"/>
      <c r="F1420" s="16"/>
      <c r="G1420" s="16"/>
      <c r="H1420" s="16"/>
      <c r="I1420" s="16"/>
      <c r="J1420" s="16"/>
      <c r="K1420" s="16"/>
      <c r="L1420" s="16"/>
      <c r="M1420" s="41"/>
      <c r="N1420" s="41"/>
      <c r="O1420" s="41"/>
      <c r="P1420" s="41"/>
      <c r="Q1420" s="41"/>
      <c r="R1420" s="41"/>
      <c r="S1420" s="41"/>
      <c r="T1420" s="82"/>
      <c r="U1420" s="82"/>
      <c r="V1420" s="89"/>
      <c r="W1420" s="92"/>
      <c r="X1420" s="82"/>
      <c r="Y1420" s="82"/>
      <c r="Z1420" s="82"/>
      <c r="AA1420" s="82"/>
      <c r="AB1420" s="61"/>
      <c r="AC1420" s="61"/>
      <c r="AD1420" s="61"/>
      <c r="AE1420" s="94"/>
    </row>
    <row r="1421" spans="1:31" ht="15.75" customHeight="1">
      <c r="A1421" s="16"/>
      <c r="B1421" s="41"/>
      <c r="C1421" s="41"/>
      <c r="D1421" s="41"/>
      <c r="E1421" s="41"/>
      <c r="F1421" s="16"/>
      <c r="G1421" s="16"/>
      <c r="H1421" s="16"/>
      <c r="I1421" s="16"/>
      <c r="J1421" s="16"/>
      <c r="K1421" s="16"/>
      <c r="L1421" s="16"/>
      <c r="M1421" s="41"/>
      <c r="N1421" s="41"/>
      <c r="O1421" s="41"/>
      <c r="P1421" s="41"/>
      <c r="Q1421" s="41"/>
      <c r="R1421" s="41"/>
      <c r="S1421" s="41"/>
      <c r="T1421" s="82"/>
      <c r="U1421" s="82"/>
      <c r="V1421" s="89"/>
      <c r="W1421" s="92"/>
      <c r="X1421" s="82"/>
      <c r="Y1421" s="82"/>
      <c r="Z1421" s="82"/>
      <c r="AA1421" s="82"/>
      <c r="AB1421" s="61"/>
      <c r="AC1421" s="61"/>
      <c r="AD1421" s="61"/>
      <c r="AE1421" s="94"/>
    </row>
    <row r="1422" spans="1:31" ht="15.75" customHeight="1">
      <c r="A1422" s="16"/>
      <c r="B1422" s="41"/>
      <c r="C1422" s="41"/>
      <c r="D1422" s="41"/>
      <c r="E1422" s="41"/>
      <c r="F1422" s="16"/>
      <c r="G1422" s="16"/>
      <c r="H1422" s="16"/>
      <c r="I1422" s="16"/>
      <c r="J1422" s="16"/>
      <c r="K1422" s="16"/>
      <c r="L1422" s="16"/>
      <c r="M1422" s="41"/>
      <c r="N1422" s="41"/>
      <c r="O1422" s="41"/>
      <c r="P1422" s="41"/>
      <c r="Q1422" s="41"/>
      <c r="R1422" s="41"/>
      <c r="S1422" s="41"/>
      <c r="T1422" s="82"/>
      <c r="U1422" s="82"/>
      <c r="V1422" s="89"/>
      <c r="W1422" s="92"/>
      <c r="X1422" s="82"/>
      <c r="Y1422" s="82"/>
      <c r="Z1422" s="82"/>
      <c r="AA1422" s="82"/>
      <c r="AB1422" s="61"/>
      <c r="AC1422" s="61"/>
      <c r="AD1422" s="61"/>
      <c r="AE1422" s="94"/>
    </row>
    <row r="1423" spans="1:31" ht="15.75" customHeight="1">
      <c r="A1423" s="16"/>
      <c r="B1423" s="41"/>
      <c r="C1423" s="41"/>
      <c r="D1423" s="41"/>
      <c r="E1423" s="41"/>
      <c r="F1423" s="16"/>
      <c r="G1423" s="16"/>
      <c r="H1423" s="16"/>
      <c r="I1423" s="16"/>
      <c r="J1423" s="16"/>
      <c r="K1423" s="16"/>
      <c r="L1423" s="16"/>
      <c r="M1423" s="41"/>
      <c r="N1423" s="41"/>
      <c r="O1423" s="41"/>
      <c r="P1423" s="41"/>
      <c r="Q1423" s="41"/>
      <c r="R1423" s="41"/>
      <c r="S1423" s="41"/>
      <c r="T1423" s="82"/>
      <c r="U1423" s="82"/>
      <c r="V1423" s="89"/>
      <c r="W1423" s="92"/>
      <c r="X1423" s="82"/>
      <c r="Y1423" s="82"/>
      <c r="Z1423" s="82"/>
      <c r="AA1423" s="82"/>
      <c r="AB1423" s="61"/>
      <c r="AC1423" s="61"/>
      <c r="AD1423" s="61"/>
      <c r="AE1423" s="94"/>
    </row>
    <row r="1424" spans="1:31" ht="15.75" customHeight="1">
      <c r="A1424" s="16"/>
      <c r="B1424" s="41"/>
      <c r="C1424" s="41"/>
      <c r="D1424" s="41"/>
      <c r="E1424" s="41"/>
      <c r="F1424" s="16"/>
      <c r="G1424" s="16"/>
      <c r="H1424" s="16"/>
      <c r="I1424" s="16"/>
      <c r="J1424" s="16"/>
      <c r="K1424" s="16"/>
      <c r="L1424" s="16"/>
      <c r="M1424" s="41"/>
      <c r="N1424" s="41"/>
      <c r="O1424" s="41"/>
      <c r="P1424" s="41"/>
      <c r="Q1424" s="41"/>
      <c r="R1424" s="41"/>
      <c r="S1424" s="41"/>
      <c r="T1424" s="82"/>
      <c r="U1424" s="82"/>
      <c r="V1424" s="89"/>
      <c r="W1424" s="92"/>
      <c r="X1424" s="82"/>
      <c r="Y1424" s="82"/>
      <c r="Z1424" s="82"/>
      <c r="AA1424" s="82"/>
      <c r="AB1424" s="61"/>
      <c r="AC1424" s="61"/>
      <c r="AD1424" s="61"/>
      <c r="AE1424" s="94"/>
    </row>
    <row r="1425" spans="1:31" ht="15.75" customHeight="1">
      <c r="A1425" s="16"/>
      <c r="B1425" s="41"/>
      <c r="C1425" s="41"/>
      <c r="D1425" s="41"/>
      <c r="E1425" s="41"/>
      <c r="F1425" s="16"/>
      <c r="G1425" s="16"/>
      <c r="H1425" s="16"/>
      <c r="I1425" s="16"/>
      <c r="J1425" s="16"/>
      <c r="K1425" s="16"/>
      <c r="L1425" s="16"/>
      <c r="M1425" s="41"/>
      <c r="N1425" s="41"/>
      <c r="O1425" s="41"/>
      <c r="P1425" s="41"/>
      <c r="Q1425" s="41"/>
      <c r="R1425" s="41"/>
      <c r="S1425" s="41"/>
      <c r="T1425" s="82"/>
      <c r="U1425" s="82"/>
      <c r="V1425" s="89"/>
      <c r="W1425" s="92"/>
      <c r="X1425" s="82"/>
      <c r="Y1425" s="82"/>
      <c r="Z1425" s="82"/>
      <c r="AA1425" s="82"/>
      <c r="AB1425" s="61"/>
      <c r="AC1425" s="61"/>
      <c r="AD1425" s="61"/>
      <c r="AE1425" s="94"/>
    </row>
    <row r="1426" spans="1:31" ht="15.75" customHeight="1">
      <c r="A1426" s="16"/>
      <c r="B1426" s="41"/>
      <c r="C1426" s="41"/>
      <c r="D1426" s="41"/>
      <c r="E1426" s="41"/>
      <c r="F1426" s="16"/>
      <c r="G1426" s="16"/>
      <c r="H1426" s="16"/>
      <c r="I1426" s="16"/>
      <c r="J1426" s="16"/>
      <c r="K1426" s="16"/>
      <c r="L1426" s="16"/>
      <c r="M1426" s="41"/>
      <c r="N1426" s="41"/>
      <c r="O1426" s="41"/>
      <c r="P1426" s="41"/>
      <c r="Q1426" s="41"/>
      <c r="R1426" s="41"/>
      <c r="S1426" s="41"/>
      <c r="T1426" s="82"/>
      <c r="U1426" s="82"/>
      <c r="V1426" s="89"/>
      <c r="W1426" s="92"/>
      <c r="X1426" s="82"/>
      <c r="Y1426" s="82"/>
      <c r="Z1426" s="82"/>
      <c r="AA1426" s="82"/>
      <c r="AB1426" s="67"/>
      <c r="AC1426" s="67"/>
      <c r="AD1426" s="67"/>
      <c r="AE1426" s="94"/>
    </row>
    <row r="1427" spans="1:31" ht="15.75" customHeight="1">
      <c r="A1427" s="16"/>
      <c r="B1427" s="41"/>
      <c r="C1427" s="41"/>
      <c r="D1427" s="41"/>
      <c r="E1427" s="41"/>
      <c r="F1427" s="16"/>
      <c r="G1427" s="16"/>
      <c r="H1427" s="16"/>
      <c r="I1427" s="16"/>
      <c r="J1427" s="16"/>
      <c r="K1427" s="16"/>
      <c r="L1427" s="16"/>
      <c r="M1427" s="41"/>
      <c r="N1427" s="41"/>
      <c r="O1427" s="41"/>
      <c r="P1427" s="41"/>
      <c r="Q1427" s="41"/>
      <c r="R1427" s="41"/>
      <c r="S1427" s="41"/>
      <c r="T1427" s="82"/>
      <c r="U1427" s="82"/>
      <c r="V1427" s="89"/>
      <c r="W1427" s="92"/>
      <c r="X1427" s="82"/>
      <c r="Y1427" s="82"/>
      <c r="Z1427" s="82"/>
      <c r="AA1427" s="82"/>
      <c r="AB1427" s="93">
        <f>Acciones_aportes!C3399</f>
        <v>0</v>
      </c>
      <c r="AC1427" s="88">
        <f>Acciones_aportes!B3400</f>
        <v>0</v>
      </c>
      <c r="AD1427" s="25" t="str">
        <f ca="1">IFERROR(__xludf.DUMMYFUNCTION("FILTER(X$2:X$101,W$2:W$101=AB1427,V$2:V$101=AC1427)"),"")</f>
        <v/>
      </c>
      <c r="AE1427" s="94"/>
    </row>
    <row r="1428" spans="1:31" ht="15.75" customHeight="1">
      <c r="A1428" s="16"/>
      <c r="B1428" s="41"/>
      <c r="C1428" s="41"/>
      <c r="D1428" s="41"/>
      <c r="E1428" s="41"/>
      <c r="F1428" s="16"/>
      <c r="G1428" s="16"/>
      <c r="H1428" s="16"/>
      <c r="I1428" s="16"/>
      <c r="J1428" s="16"/>
      <c r="K1428" s="16"/>
      <c r="L1428" s="16"/>
      <c r="M1428" s="41"/>
      <c r="N1428" s="41"/>
      <c r="O1428" s="41"/>
      <c r="P1428" s="41"/>
      <c r="Q1428" s="41"/>
      <c r="R1428" s="41"/>
      <c r="S1428" s="41"/>
      <c r="T1428" s="82"/>
      <c r="U1428" s="82"/>
      <c r="V1428" s="89"/>
      <c r="W1428" s="92"/>
      <c r="X1428" s="82"/>
      <c r="Y1428" s="82"/>
      <c r="Z1428" s="82"/>
      <c r="AA1428" s="82"/>
      <c r="AB1428" s="61"/>
      <c r="AC1428" s="61"/>
      <c r="AD1428" s="61"/>
      <c r="AE1428" s="94"/>
    </row>
    <row r="1429" spans="1:31" ht="15.75" customHeight="1">
      <c r="A1429" s="16"/>
      <c r="B1429" s="41"/>
      <c r="C1429" s="41"/>
      <c r="D1429" s="41"/>
      <c r="E1429" s="41"/>
      <c r="F1429" s="16"/>
      <c r="G1429" s="16"/>
      <c r="H1429" s="16"/>
      <c r="I1429" s="16"/>
      <c r="J1429" s="16"/>
      <c r="K1429" s="16"/>
      <c r="L1429" s="16"/>
      <c r="M1429" s="41"/>
      <c r="N1429" s="41"/>
      <c r="O1429" s="41"/>
      <c r="P1429" s="41"/>
      <c r="Q1429" s="41"/>
      <c r="R1429" s="41"/>
      <c r="S1429" s="41"/>
      <c r="T1429" s="82"/>
      <c r="U1429" s="82"/>
      <c r="V1429" s="89"/>
      <c r="W1429" s="92"/>
      <c r="X1429" s="82"/>
      <c r="Y1429" s="82"/>
      <c r="Z1429" s="82"/>
      <c r="AA1429" s="82"/>
      <c r="AB1429" s="26" t="str">
        <f ca="1">IFERROR(__xludf.DUMMYFUNCTION("UNIQUE(FILTER(V$2:V$101,W$2:W$101=AB1427))"),"")</f>
        <v/>
      </c>
      <c r="AC1429" s="61"/>
      <c r="AD1429" s="61"/>
      <c r="AE1429" s="94"/>
    </row>
    <row r="1430" spans="1:31" ht="15.75" customHeight="1">
      <c r="A1430" s="16"/>
      <c r="B1430" s="41"/>
      <c r="C1430" s="41"/>
      <c r="D1430" s="41"/>
      <c r="E1430" s="41"/>
      <c r="F1430" s="16"/>
      <c r="G1430" s="16"/>
      <c r="H1430" s="16"/>
      <c r="I1430" s="16"/>
      <c r="J1430" s="16"/>
      <c r="K1430" s="16"/>
      <c r="L1430" s="16"/>
      <c r="M1430" s="41"/>
      <c r="N1430" s="41"/>
      <c r="O1430" s="41"/>
      <c r="P1430" s="41"/>
      <c r="Q1430" s="41"/>
      <c r="R1430" s="41"/>
      <c r="S1430" s="41"/>
      <c r="T1430" s="82"/>
      <c r="U1430" s="82"/>
      <c r="V1430" s="89"/>
      <c r="W1430" s="92"/>
      <c r="X1430" s="82"/>
      <c r="Y1430" s="82"/>
      <c r="Z1430" s="82"/>
      <c r="AA1430" s="82"/>
      <c r="AB1430" s="61"/>
      <c r="AC1430" s="61"/>
      <c r="AD1430" s="61"/>
      <c r="AE1430" s="94"/>
    </row>
    <row r="1431" spans="1:31" ht="15.75" customHeight="1">
      <c r="A1431" s="16"/>
      <c r="B1431" s="41"/>
      <c r="C1431" s="41"/>
      <c r="D1431" s="41"/>
      <c r="E1431" s="41"/>
      <c r="F1431" s="16"/>
      <c r="G1431" s="16"/>
      <c r="H1431" s="16"/>
      <c r="I1431" s="16"/>
      <c r="J1431" s="16"/>
      <c r="K1431" s="16"/>
      <c r="L1431" s="16"/>
      <c r="M1431" s="41"/>
      <c r="N1431" s="41"/>
      <c r="O1431" s="41"/>
      <c r="P1431" s="41"/>
      <c r="Q1431" s="41"/>
      <c r="R1431" s="41"/>
      <c r="S1431" s="41"/>
      <c r="T1431" s="82"/>
      <c r="U1431" s="82"/>
      <c r="V1431" s="89"/>
      <c r="W1431" s="92"/>
      <c r="X1431" s="82"/>
      <c r="Y1431" s="82"/>
      <c r="Z1431" s="82"/>
      <c r="AA1431" s="82"/>
      <c r="AB1431" s="61"/>
      <c r="AC1431" s="61"/>
      <c r="AD1431" s="61"/>
      <c r="AE1431" s="94"/>
    </row>
    <row r="1432" spans="1:31" ht="15.75" customHeight="1">
      <c r="A1432" s="16"/>
      <c r="B1432" s="41"/>
      <c r="C1432" s="41"/>
      <c r="D1432" s="41"/>
      <c r="E1432" s="41"/>
      <c r="F1432" s="16"/>
      <c r="G1432" s="16"/>
      <c r="H1432" s="16"/>
      <c r="I1432" s="16"/>
      <c r="J1432" s="16"/>
      <c r="K1432" s="16"/>
      <c r="L1432" s="16"/>
      <c r="M1432" s="41"/>
      <c r="N1432" s="41"/>
      <c r="O1432" s="41"/>
      <c r="P1432" s="41"/>
      <c r="Q1432" s="41"/>
      <c r="R1432" s="41"/>
      <c r="S1432" s="41"/>
      <c r="T1432" s="82"/>
      <c r="U1432" s="82"/>
      <c r="V1432" s="89"/>
      <c r="W1432" s="92"/>
      <c r="X1432" s="82"/>
      <c r="Y1432" s="82"/>
      <c r="Z1432" s="82"/>
      <c r="AA1432" s="82"/>
      <c r="AB1432" s="61"/>
      <c r="AC1432" s="61"/>
      <c r="AD1432" s="61"/>
      <c r="AE1432" s="94"/>
    </row>
    <row r="1433" spans="1:31" ht="15.75" customHeight="1">
      <c r="A1433" s="16"/>
      <c r="B1433" s="41"/>
      <c r="C1433" s="41"/>
      <c r="D1433" s="41"/>
      <c r="E1433" s="41"/>
      <c r="F1433" s="16"/>
      <c r="G1433" s="16"/>
      <c r="H1433" s="16"/>
      <c r="I1433" s="16"/>
      <c r="J1433" s="16"/>
      <c r="K1433" s="16"/>
      <c r="L1433" s="16"/>
      <c r="M1433" s="41"/>
      <c r="N1433" s="41"/>
      <c r="O1433" s="41"/>
      <c r="P1433" s="41"/>
      <c r="Q1433" s="41"/>
      <c r="R1433" s="41"/>
      <c r="S1433" s="41"/>
      <c r="T1433" s="82"/>
      <c r="U1433" s="82"/>
      <c r="V1433" s="89"/>
      <c r="W1433" s="92"/>
      <c r="X1433" s="82"/>
      <c r="Y1433" s="82"/>
      <c r="Z1433" s="82"/>
      <c r="AA1433" s="82"/>
      <c r="AB1433" s="61"/>
      <c r="AC1433" s="61"/>
      <c r="AD1433" s="61"/>
      <c r="AE1433" s="94"/>
    </row>
    <row r="1434" spans="1:31" ht="15.75" customHeight="1">
      <c r="A1434" s="16"/>
      <c r="B1434" s="41"/>
      <c r="C1434" s="41"/>
      <c r="D1434" s="41"/>
      <c r="E1434" s="41"/>
      <c r="F1434" s="16"/>
      <c r="G1434" s="16"/>
      <c r="H1434" s="16"/>
      <c r="I1434" s="16"/>
      <c r="J1434" s="16"/>
      <c r="K1434" s="16"/>
      <c r="L1434" s="16"/>
      <c r="M1434" s="41"/>
      <c r="N1434" s="41"/>
      <c r="O1434" s="41"/>
      <c r="P1434" s="41"/>
      <c r="Q1434" s="41"/>
      <c r="R1434" s="41"/>
      <c r="S1434" s="41"/>
      <c r="T1434" s="82"/>
      <c r="U1434" s="82"/>
      <c r="V1434" s="89"/>
      <c r="W1434" s="92"/>
      <c r="X1434" s="82"/>
      <c r="Y1434" s="82"/>
      <c r="Z1434" s="82"/>
      <c r="AA1434" s="82"/>
      <c r="AB1434" s="61"/>
      <c r="AC1434" s="61"/>
      <c r="AD1434" s="61"/>
      <c r="AE1434" s="94"/>
    </row>
    <row r="1435" spans="1:31" ht="15.75" customHeight="1">
      <c r="A1435" s="16"/>
      <c r="B1435" s="41"/>
      <c r="C1435" s="41"/>
      <c r="D1435" s="41"/>
      <c r="E1435" s="41"/>
      <c r="F1435" s="16"/>
      <c r="G1435" s="16"/>
      <c r="H1435" s="16"/>
      <c r="I1435" s="16"/>
      <c r="J1435" s="16"/>
      <c r="K1435" s="16"/>
      <c r="L1435" s="16"/>
      <c r="M1435" s="41"/>
      <c r="N1435" s="41"/>
      <c r="O1435" s="41"/>
      <c r="P1435" s="41"/>
      <c r="Q1435" s="41"/>
      <c r="R1435" s="41"/>
      <c r="S1435" s="41"/>
      <c r="T1435" s="82"/>
      <c r="U1435" s="82"/>
      <c r="V1435" s="89"/>
      <c r="W1435" s="92"/>
      <c r="X1435" s="82"/>
      <c r="Y1435" s="82"/>
      <c r="Z1435" s="82"/>
      <c r="AA1435" s="82"/>
      <c r="AB1435" s="61"/>
      <c r="AC1435" s="61"/>
      <c r="AD1435" s="61"/>
      <c r="AE1435" s="94"/>
    </row>
    <row r="1436" spans="1:31" ht="15.75" customHeight="1">
      <c r="A1436" s="16"/>
      <c r="B1436" s="41"/>
      <c r="C1436" s="41"/>
      <c r="D1436" s="41"/>
      <c r="E1436" s="41"/>
      <c r="F1436" s="16"/>
      <c r="G1436" s="16"/>
      <c r="H1436" s="16"/>
      <c r="I1436" s="16"/>
      <c r="J1436" s="16"/>
      <c r="K1436" s="16"/>
      <c r="L1436" s="16"/>
      <c r="M1436" s="41"/>
      <c r="N1436" s="41"/>
      <c r="O1436" s="41"/>
      <c r="P1436" s="41"/>
      <c r="Q1436" s="41"/>
      <c r="R1436" s="41"/>
      <c r="S1436" s="41"/>
      <c r="T1436" s="82"/>
      <c r="U1436" s="82"/>
      <c r="V1436" s="89"/>
      <c r="W1436" s="92"/>
      <c r="X1436" s="82"/>
      <c r="Y1436" s="82"/>
      <c r="Z1436" s="82"/>
      <c r="AA1436" s="82"/>
      <c r="AB1436" s="61"/>
      <c r="AC1436" s="61"/>
      <c r="AD1436" s="61"/>
      <c r="AE1436" s="94"/>
    </row>
    <row r="1437" spans="1:31" ht="15.75" customHeight="1">
      <c r="A1437" s="16"/>
      <c r="B1437" s="41"/>
      <c r="C1437" s="41"/>
      <c r="D1437" s="41"/>
      <c r="E1437" s="41"/>
      <c r="F1437" s="16"/>
      <c r="G1437" s="16"/>
      <c r="H1437" s="16"/>
      <c r="I1437" s="16"/>
      <c r="J1437" s="16"/>
      <c r="K1437" s="16"/>
      <c r="L1437" s="16"/>
      <c r="M1437" s="41"/>
      <c r="N1437" s="41"/>
      <c r="O1437" s="41"/>
      <c r="P1437" s="41"/>
      <c r="Q1437" s="41"/>
      <c r="R1437" s="41"/>
      <c r="S1437" s="41"/>
      <c r="T1437" s="82"/>
      <c r="U1437" s="82"/>
      <c r="V1437" s="89"/>
      <c r="W1437" s="92"/>
      <c r="X1437" s="82"/>
      <c r="Y1437" s="82"/>
      <c r="Z1437" s="82"/>
      <c r="AA1437" s="82"/>
      <c r="AB1437" s="61"/>
      <c r="AC1437" s="61"/>
      <c r="AD1437" s="61"/>
      <c r="AE1437" s="94"/>
    </row>
    <row r="1438" spans="1:31" ht="15.75" customHeight="1">
      <c r="A1438" s="16"/>
      <c r="B1438" s="41"/>
      <c r="C1438" s="41"/>
      <c r="D1438" s="41"/>
      <c r="E1438" s="41"/>
      <c r="F1438" s="16"/>
      <c r="G1438" s="16"/>
      <c r="H1438" s="16"/>
      <c r="I1438" s="16"/>
      <c r="J1438" s="16"/>
      <c r="K1438" s="16"/>
      <c r="L1438" s="16"/>
      <c r="M1438" s="41"/>
      <c r="N1438" s="41"/>
      <c r="O1438" s="41"/>
      <c r="P1438" s="41"/>
      <c r="Q1438" s="41"/>
      <c r="R1438" s="41"/>
      <c r="S1438" s="41"/>
      <c r="T1438" s="82"/>
      <c r="U1438" s="82"/>
      <c r="V1438" s="89"/>
      <c r="W1438" s="92"/>
      <c r="X1438" s="82"/>
      <c r="Y1438" s="82"/>
      <c r="Z1438" s="82"/>
      <c r="AA1438" s="82"/>
      <c r="AB1438" s="61"/>
      <c r="AC1438" s="61"/>
      <c r="AD1438" s="61"/>
      <c r="AE1438" s="94"/>
    </row>
    <row r="1439" spans="1:31" ht="15.75" customHeight="1">
      <c r="A1439" s="16"/>
      <c r="B1439" s="41"/>
      <c r="C1439" s="41"/>
      <c r="D1439" s="41"/>
      <c r="E1439" s="41"/>
      <c r="F1439" s="16"/>
      <c r="G1439" s="16"/>
      <c r="H1439" s="16"/>
      <c r="I1439" s="16"/>
      <c r="J1439" s="16"/>
      <c r="K1439" s="16"/>
      <c r="L1439" s="16"/>
      <c r="M1439" s="41"/>
      <c r="N1439" s="41"/>
      <c r="O1439" s="41"/>
      <c r="P1439" s="41"/>
      <c r="Q1439" s="41"/>
      <c r="R1439" s="41"/>
      <c r="S1439" s="41"/>
      <c r="T1439" s="82"/>
      <c r="U1439" s="82"/>
      <c r="V1439" s="89"/>
      <c r="W1439" s="92"/>
      <c r="X1439" s="82"/>
      <c r="Y1439" s="82"/>
      <c r="Z1439" s="82"/>
      <c r="AA1439" s="82"/>
      <c r="AB1439" s="61"/>
      <c r="AC1439" s="61"/>
      <c r="AD1439" s="61"/>
      <c r="AE1439" s="94"/>
    </row>
    <row r="1440" spans="1:31" ht="15.75" customHeight="1">
      <c r="A1440" s="16"/>
      <c r="B1440" s="41"/>
      <c r="C1440" s="41"/>
      <c r="D1440" s="41"/>
      <c r="E1440" s="41"/>
      <c r="F1440" s="16"/>
      <c r="G1440" s="16"/>
      <c r="H1440" s="16"/>
      <c r="I1440" s="16"/>
      <c r="J1440" s="16"/>
      <c r="K1440" s="16"/>
      <c r="L1440" s="16"/>
      <c r="M1440" s="41"/>
      <c r="N1440" s="41"/>
      <c r="O1440" s="41"/>
      <c r="P1440" s="41"/>
      <c r="Q1440" s="41"/>
      <c r="R1440" s="41"/>
      <c r="S1440" s="41"/>
      <c r="T1440" s="82"/>
      <c r="U1440" s="82"/>
      <c r="V1440" s="89"/>
      <c r="W1440" s="92"/>
      <c r="X1440" s="82"/>
      <c r="Y1440" s="82"/>
      <c r="Z1440" s="82"/>
      <c r="AA1440" s="82"/>
      <c r="AB1440" s="61"/>
      <c r="AC1440" s="61"/>
      <c r="AD1440" s="61"/>
      <c r="AE1440" s="94"/>
    </row>
    <row r="1441" spans="1:31" ht="15.75" customHeight="1">
      <c r="A1441" s="16"/>
      <c r="B1441" s="41"/>
      <c r="C1441" s="41"/>
      <c r="D1441" s="41"/>
      <c r="E1441" s="41"/>
      <c r="F1441" s="16"/>
      <c r="G1441" s="16"/>
      <c r="H1441" s="16"/>
      <c r="I1441" s="16"/>
      <c r="J1441" s="16"/>
      <c r="K1441" s="16"/>
      <c r="L1441" s="16"/>
      <c r="M1441" s="41"/>
      <c r="N1441" s="41"/>
      <c r="O1441" s="41"/>
      <c r="P1441" s="41"/>
      <c r="Q1441" s="41"/>
      <c r="R1441" s="41"/>
      <c r="S1441" s="41"/>
      <c r="T1441" s="82"/>
      <c r="U1441" s="82"/>
      <c r="V1441" s="89"/>
      <c r="W1441" s="92"/>
      <c r="X1441" s="82"/>
      <c r="Y1441" s="82"/>
      <c r="Z1441" s="82"/>
      <c r="AA1441" s="82"/>
      <c r="AB1441" s="61"/>
      <c r="AC1441" s="61"/>
      <c r="AD1441" s="61"/>
      <c r="AE1441" s="94"/>
    </row>
    <row r="1442" spans="1:31" ht="15.75" customHeight="1">
      <c r="A1442" s="16"/>
      <c r="B1442" s="41"/>
      <c r="C1442" s="41"/>
      <c r="D1442" s="41"/>
      <c r="E1442" s="41"/>
      <c r="F1442" s="16"/>
      <c r="G1442" s="16"/>
      <c r="H1442" s="16"/>
      <c r="I1442" s="16"/>
      <c r="J1442" s="16"/>
      <c r="K1442" s="16"/>
      <c r="L1442" s="16"/>
      <c r="M1442" s="41"/>
      <c r="N1442" s="41"/>
      <c r="O1442" s="41"/>
      <c r="P1442" s="41"/>
      <c r="Q1442" s="41"/>
      <c r="R1442" s="41"/>
      <c r="S1442" s="41"/>
      <c r="T1442" s="82"/>
      <c r="U1442" s="82"/>
      <c r="V1442" s="89"/>
      <c r="W1442" s="92"/>
      <c r="X1442" s="82"/>
      <c r="Y1442" s="82"/>
      <c r="Z1442" s="82"/>
      <c r="AA1442" s="82"/>
      <c r="AB1442" s="61"/>
      <c r="AC1442" s="61"/>
      <c r="AD1442" s="61"/>
      <c r="AE1442" s="94"/>
    </row>
    <row r="1443" spans="1:31" ht="15.75" customHeight="1">
      <c r="A1443" s="16"/>
      <c r="B1443" s="41"/>
      <c r="C1443" s="41"/>
      <c r="D1443" s="41"/>
      <c r="E1443" s="41"/>
      <c r="F1443" s="16"/>
      <c r="G1443" s="16"/>
      <c r="H1443" s="16"/>
      <c r="I1443" s="16"/>
      <c r="J1443" s="16"/>
      <c r="K1443" s="16"/>
      <c r="L1443" s="16"/>
      <c r="M1443" s="41"/>
      <c r="N1443" s="41"/>
      <c r="O1443" s="41"/>
      <c r="P1443" s="41"/>
      <c r="Q1443" s="41"/>
      <c r="R1443" s="41"/>
      <c r="S1443" s="41"/>
      <c r="T1443" s="82"/>
      <c r="U1443" s="82"/>
      <c r="V1443" s="89"/>
      <c r="W1443" s="92"/>
      <c r="X1443" s="82"/>
      <c r="Y1443" s="82"/>
      <c r="Z1443" s="82"/>
      <c r="AA1443" s="82"/>
      <c r="AB1443" s="61"/>
      <c r="AC1443" s="61"/>
      <c r="AD1443" s="61"/>
      <c r="AE1443" s="94"/>
    </row>
    <row r="1444" spans="1:31" ht="15.75" customHeight="1">
      <c r="A1444" s="16"/>
      <c r="B1444" s="41"/>
      <c r="C1444" s="41"/>
      <c r="D1444" s="41"/>
      <c r="E1444" s="41"/>
      <c r="F1444" s="16"/>
      <c r="G1444" s="16"/>
      <c r="H1444" s="16"/>
      <c r="I1444" s="16"/>
      <c r="J1444" s="16"/>
      <c r="K1444" s="16"/>
      <c r="L1444" s="16"/>
      <c r="M1444" s="41"/>
      <c r="N1444" s="41"/>
      <c r="O1444" s="41"/>
      <c r="P1444" s="41"/>
      <c r="Q1444" s="41"/>
      <c r="R1444" s="41"/>
      <c r="S1444" s="41"/>
      <c r="T1444" s="82"/>
      <c r="U1444" s="82"/>
      <c r="V1444" s="89"/>
      <c r="W1444" s="92"/>
      <c r="X1444" s="82"/>
      <c r="Y1444" s="82"/>
      <c r="Z1444" s="82"/>
      <c r="AA1444" s="82"/>
      <c r="AB1444" s="67"/>
      <c r="AC1444" s="67"/>
      <c r="AD1444" s="67"/>
      <c r="AE1444" s="94">
        <v>80</v>
      </c>
    </row>
    <row r="1445" spans="1:31" ht="15.75" customHeight="1">
      <c r="A1445" s="16"/>
      <c r="B1445" s="41"/>
      <c r="C1445" s="41"/>
      <c r="D1445" s="41"/>
      <c r="E1445" s="41"/>
      <c r="F1445" s="16"/>
      <c r="G1445" s="16"/>
      <c r="H1445" s="16"/>
      <c r="I1445" s="16"/>
      <c r="J1445" s="16"/>
      <c r="K1445" s="16"/>
      <c r="L1445" s="16"/>
      <c r="M1445" s="41"/>
      <c r="N1445" s="41"/>
      <c r="O1445" s="41"/>
      <c r="P1445" s="41"/>
      <c r="Q1445" s="41"/>
      <c r="R1445" s="41"/>
      <c r="S1445" s="41"/>
      <c r="T1445" s="82"/>
      <c r="U1445" s="82"/>
      <c r="V1445" s="89"/>
      <c r="W1445" s="92"/>
      <c r="X1445" s="82"/>
      <c r="Y1445" s="82"/>
      <c r="Z1445" s="82"/>
      <c r="AA1445" s="82"/>
      <c r="AB1445" s="95">
        <f>Acciones_aportes!C3442</f>
        <v>0</v>
      </c>
      <c r="AC1445" s="96">
        <f>Acciones_aportes!B3443</f>
        <v>0</v>
      </c>
      <c r="AD1445" s="25" t="str">
        <f ca="1">IFERROR(__xludf.DUMMYFUNCTION("FILTER(X$2:X$101,W$2:W$101=AB1445,V$2:V$101=AC1445)"),"")</f>
        <v/>
      </c>
      <c r="AE1445" s="94"/>
    </row>
    <row r="1446" spans="1:31" ht="15.75" customHeight="1">
      <c r="A1446" s="16"/>
      <c r="B1446" s="41"/>
      <c r="C1446" s="41"/>
      <c r="D1446" s="41"/>
      <c r="E1446" s="41"/>
      <c r="F1446" s="16"/>
      <c r="G1446" s="16"/>
      <c r="H1446" s="16"/>
      <c r="I1446" s="16"/>
      <c r="J1446" s="16"/>
      <c r="K1446" s="16"/>
      <c r="L1446" s="16"/>
      <c r="M1446" s="41"/>
      <c r="N1446" s="41"/>
      <c r="O1446" s="41"/>
      <c r="P1446" s="41"/>
      <c r="Q1446" s="41"/>
      <c r="R1446" s="41"/>
      <c r="S1446" s="41"/>
      <c r="T1446" s="82"/>
      <c r="U1446" s="82"/>
      <c r="V1446" s="89"/>
      <c r="W1446" s="92"/>
      <c r="X1446" s="82"/>
      <c r="Y1446" s="82"/>
      <c r="Z1446" s="82"/>
      <c r="AA1446" s="82"/>
      <c r="AB1446" s="97"/>
      <c r="AC1446" s="97"/>
      <c r="AD1446" s="97"/>
      <c r="AE1446" s="94"/>
    </row>
    <row r="1447" spans="1:31" ht="15.75" customHeight="1">
      <c r="A1447" s="16"/>
      <c r="B1447" s="41"/>
      <c r="C1447" s="41"/>
      <c r="D1447" s="41"/>
      <c r="E1447" s="41"/>
      <c r="F1447" s="16"/>
      <c r="G1447" s="16"/>
      <c r="H1447" s="16"/>
      <c r="I1447" s="16"/>
      <c r="J1447" s="16"/>
      <c r="K1447" s="16"/>
      <c r="L1447" s="16"/>
      <c r="M1447" s="41"/>
      <c r="N1447" s="41"/>
      <c r="O1447" s="41"/>
      <c r="P1447" s="41"/>
      <c r="Q1447" s="41"/>
      <c r="R1447" s="41"/>
      <c r="S1447" s="41"/>
      <c r="T1447" s="82"/>
      <c r="U1447" s="82"/>
      <c r="V1447" s="89"/>
      <c r="W1447" s="92"/>
      <c r="X1447" s="82"/>
      <c r="Y1447" s="82"/>
      <c r="Z1447" s="82"/>
      <c r="AA1447" s="82"/>
      <c r="AB1447" s="26" t="str">
        <f ca="1">IFERROR(__xludf.DUMMYFUNCTION("UNIQUE(FILTER(V$2:V$101,W$2:W$101=AB1445))"),"")</f>
        <v/>
      </c>
      <c r="AC1447" s="97"/>
      <c r="AD1447" s="97"/>
      <c r="AE1447" s="94"/>
    </row>
    <row r="1448" spans="1:31" ht="15.75" customHeight="1">
      <c r="A1448" s="16"/>
      <c r="B1448" s="41"/>
      <c r="C1448" s="41"/>
      <c r="D1448" s="41"/>
      <c r="E1448" s="41"/>
      <c r="F1448" s="16"/>
      <c r="G1448" s="16"/>
      <c r="H1448" s="16"/>
      <c r="I1448" s="16"/>
      <c r="J1448" s="16"/>
      <c r="K1448" s="16"/>
      <c r="L1448" s="16"/>
      <c r="M1448" s="41"/>
      <c r="N1448" s="41"/>
      <c r="O1448" s="41"/>
      <c r="P1448" s="41"/>
      <c r="Q1448" s="41"/>
      <c r="R1448" s="41"/>
      <c r="S1448" s="41"/>
      <c r="T1448" s="82"/>
      <c r="U1448" s="82"/>
      <c r="V1448" s="89"/>
      <c r="W1448" s="92"/>
      <c r="X1448" s="82"/>
      <c r="Y1448" s="82"/>
      <c r="Z1448" s="82"/>
      <c r="AA1448" s="82"/>
      <c r="AB1448" s="97"/>
      <c r="AC1448" s="97"/>
      <c r="AD1448" s="97"/>
      <c r="AE1448" s="94"/>
    </row>
    <row r="1449" spans="1:31" ht="15.75" customHeight="1">
      <c r="A1449" s="16"/>
      <c r="B1449" s="41"/>
      <c r="C1449" s="41"/>
      <c r="D1449" s="41"/>
      <c r="E1449" s="41"/>
      <c r="F1449" s="16"/>
      <c r="G1449" s="16"/>
      <c r="H1449" s="16"/>
      <c r="I1449" s="16"/>
      <c r="J1449" s="16"/>
      <c r="K1449" s="16"/>
      <c r="L1449" s="16"/>
      <c r="M1449" s="41"/>
      <c r="N1449" s="41"/>
      <c r="O1449" s="41"/>
      <c r="P1449" s="41"/>
      <c r="Q1449" s="41"/>
      <c r="R1449" s="41"/>
      <c r="S1449" s="41"/>
      <c r="T1449" s="82"/>
      <c r="U1449" s="82"/>
      <c r="V1449" s="89"/>
      <c r="W1449" s="92"/>
      <c r="X1449" s="82"/>
      <c r="Y1449" s="82"/>
      <c r="Z1449" s="82"/>
      <c r="AA1449" s="82"/>
      <c r="AB1449" s="97"/>
      <c r="AC1449" s="97"/>
      <c r="AD1449" s="97"/>
      <c r="AE1449" s="94"/>
    </row>
    <row r="1450" spans="1:31" ht="15.75" customHeight="1">
      <c r="A1450" s="16"/>
      <c r="B1450" s="41"/>
      <c r="C1450" s="41"/>
      <c r="D1450" s="41"/>
      <c r="E1450" s="41"/>
      <c r="F1450" s="16"/>
      <c r="G1450" s="16"/>
      <c r="H1450" s="16"/>
      <c r="I1450" s="16"/>
      <c r="J1450" s="16"/>
      <c r="K1450" s="16"/>
      <c r="L1450" s="16"/>
      <c r="M1450" s="41"/>
      <c r="N1450" s="41"/>
      <c r="O1450" s="41"/>
      <c r="P1450" s="41"/>
      <c r="Q1450" s="41"/>
      <c r="R1450" s="41"/>
      <c r="S1450" s="41"/>
      <c r="T1450" s="82"/>
      <c r="U1450" s="82"/>
      <c r="V1450" s="89"/>
      <c r="W1450" s="92"/>
      <c r="X1450" s="82"/>
      <c r="Y1450" s="82"/>
      <c r="Z1450" s="82"/>
      <c r="AA1450" s="82"/>
      <c r="AB1450" s="97"/>
      <c r="AC1450" s="97"/>
      <c r="AD1450" s="97"/>
      <c r="AE1450" s="94"/>
    </row>
    <row r="1451" spans="1:31" ht="15.75" customHeight="1">
      <c r="A1451" s="16"/>
      <c r="B1451" s="41"/>
      <c r="C1451" s="41"/>
      <c r="D1451" s="41"/>
      <c r="E1451" s="41"/>
      <c r="F1451" s="16"/>
      <c r="G1451" s="16"/>
      <c r="H1451" s="16"/>
      <c r="I1451" s="16"/>
      <c r="J1451" s="16"/>
      <c r="K1451" s="16"/>
      <c r="L1451" s="16"/>
      <c r="M1451" s="41"/>
      <c r="N1451" s="41"/>
      <c r="O1451" s="41"/>
      <c r="P1451" s="41"/>
      <c r="Q1451" s="41"/>
      <c r="R1451" s="41"/>
      <c r="S1451" s="41"/>
      <c r="T1451" s="82"/>
      <c r="U1451" s="82"/>
      <c r="V1451" s="89"/>
      <c r="W1451" s="92"/>
      <c r="X1451" s="82"/>
      <c r="Y1451" s="82"/>
      <c r="Z1451" s="82"/>
      <c r="AA1451" s="82"/>
      <c r="AB1451" s="97"/>
      <c r="AC1451" s="97"/>
      <c r="AD1451" s="97"/>
      <c r="AE1451" s="94"/>
    </row>
    <row r="1452" spans="1:31" ht="15.75" customHeight="1">
      <c r="A1452" s="16"/>
      <c r="B1452" s="41"/>
      <c r="C1452" s="41"/>
      <c r="D1452" s="41"/>
      <c r="E1452" s="41"/>
      <c r="F1452" s="16"/>
      <c r="G1452" s="16"/>
      <c r="H1452" s="16"/>
      <c r="I1452" s="16"/>
      <c r="J1452" s="16"/>
      <c r="K1452" s="16"/>
      <c r="L1452" s="16"/>
      <c r="M1452" s="41"/>
      <c r="N1452" s="41"/>
      <c r="O1452" s="41"/>
      <c r="P1452" s="41"/>
      <c r="Q1452" s="41"/>
      <c r="R1452" s="41"/>
      <c r="S1452" s="41"/>
      <c r="T1452" s="82"/>
      <c r="U1452" s="82"/>
      <c r="V1452" s="89"/>
      <c r="W1452" s="92"/>
      <c r="X1452" s="82"/>
      <c r="Y1452" s="82"/>
      <c r="Z1452" s="82"/>
      <c r="AA1452" s="82"/>
      <c r="AB1452" s="97"/>
      <c r="AC1452" s="97"/>
      <c r="AD1452" s="97"/>
      <c r="AE1452" s="94"/>
    </row>
    <row r="1453" spans="1:31" ht="15.75" customHeight="1">
      <c r="A1453" s="16"/>
      <c r="B1453" s="41"/>
      <c r="C1453" s="41"/>
      <c r="D1453" s="41"/>
      <c r="E1453" s="41"/>
      <c r="F1453" s="16"/>
      <c r="G1453" s="16"/>
      <c r="H1453" s="16"/>
      <c r="I1453" s="16"/>
      <c r="J1453" s="16"/>
      <c r="K1453" s="16"/>
      <c r="L1453" s="16"/>
      <c r="M1453" s="41"/>
      <c r="N1453" s="41"/>
      <c r="O1453" s="41"/>
      <c r="P1453" s="41"/>
      <c r="Q1453" s="41"/>
      <c r="R1453" s="41"/>
      <c r="S1453" s="41"/>
      <c r="T1453" s="82"/>
      <c r="U1453" s="82"/>
      <c r="V1453" s="89"/>
      <c r="W1453" s="92"/>
      <c r="X1453" s="82"/>
      <c r="Y1453" s="82"/>
      <c r="Z1453" s="82"/>
      <c r="AA1453" s="82"/>
      <c r="AB1453" s="97"/>
      <c r="AC1453" s="97"/>
      <c r="AD1453" s="97"/>
      <c r="AE1453" s="94"/>
    </row>
    <row r="1454" spans="1:31" ht="15.75" customHeight="1">
      <c r="A1454" s="16"/>
      <c r="B1454" s="41"/>
      <c r="C1454" s="41"/>
      <c r="D1454" s="41"/>
      <c r="E1454" s="41"/>
      <c r="F1454" s="16"/>
      <c r="G1454" s="16"/>
      <c r="H1454" s="16"/>
      <c r="I1454" s="16"/>
      <c r="J1454" s="16"/>
      <c r="K1454" s="16"/>
      <c r="L1454" s="16"/>
      <c r="M1454" s="41"/>
      <c r="N1454" s="41"/>
      <c r="O1454" s="41"/>
      <c r="P1454" s="41"/>
      <c r="Q1454" s="41"/>
      <c r="R1454" s="41"/>
      <c r="S1454" s="41"/>
      <c r="T1454" s="82"/>
      <c r="U1454" s="82"/>
      <c r="V1454" s="89"/>
      <c r="W1454" s="92"/>
      <c r="X1454" s="82"/>
      <c r="Y1454" s="82"/>
      <c r="Z1454" s="82"/>
      <c r="AA1454" s="82"/>
      <c r="AB1454" s="97"/>
      <c r="AC1454" s="97"/>
      <c r="AD1454" s="97"/>
      <c r="AE1454" s="94"/>
    </row>
    <row r="1455" spans="1:31" ht="15.75" customHeight="1">
      <c r="A1455" s="16"/>
      <c r="B1455" s="41"/>
      <c r="C1455" s="41"/>
      <c r="D1455" s="41"/>
      <c r="E1455" s="41"/>
      <c r="F1455" s="16"/>
      <c r="G1455" s="16"/>
      <c r="H1455" s="16"/>
      <c r="I1455" s="16"/>
      <c r="J1455" s="16"/>
      <c r="K1455" s="16"/>
      <c r="L1455" s="16"/>
      <c r="M1455" s="41"/>
      <c r="N1455" s="41"/>
      <c r="O1455" s="41"/>
      <c r="P1455" s="41"/>
      <c r="Q1455" s="41"/>
      <c r="R1455" s="41"/>
      <c r="S1455" s="41"/>
      <c r="T1455" s="82"/>
      <c r="U1455" s="82"/>
      <c r="V1455" s="89"/>
      <c r="W1455" s="92"/>
      <c r="X1455" s="82"/>
      <c r="Y1455" s="82"/>
      <c r="Z1455" s="82"/>
      <c r="AA1455" s="82"/>
      <c r="AB1455" s="97"/>
      <c r="AC1455" s="97"/>
      <c r="AD1455" s="97"/>
      <c r="AE1455" s="94"/>
    </row>
    <row r="1456" spans="1:31" ht="15.75" customHeight="1">
      <c r="A1456" s="16"/>
      <c r="B1456" s="41"/>
      <c r="C1456" s="41"/>
      <c r="D1456" s="41"/>
      <c r="E1456" s="41"/>
      <c r="F1456" s="16"/>
      <c r="G1456" s="16"/>
      <c r="H1456" s="16"/>
      <c r="I1456" s="16"/>
      <c r="J1456" s="16"/>
      <c r="K1456" s="16"/>
      <c r="L1456" s="16"/>
      <c r="M1456" s="41"/>
      <c r="N1456" s="41"/>
      <c r="O1456" s="41"/>
      <c r="P1456" s="41"/>
      <c r="Q1456" s="41"/>
      <c r="R1456" s="41"/>
      <c r="S1456" s="41"/>
      <c r="T1456" s="82"/>
      <c r="U1456" s="82"/>
      <c r="V1456" s="89"/>
      <c r="W1456" s="92"/>
      <c r="X1456" s="82"/>
      <c r="Y1456" s="82"/>
      <c r="Z1456" s="82"/>
      <c r="AA1456" s="82"/>
      <c r="AB1456" s="97"/>
      <c r="AC1456" s="97"/>
      <c r="AD1456" s="97"/>
      <c r="AE1456" s="94"/>
    </row>
    <row r="1457" spans="1:31" ht="15.75" customHeight="1">
      <c r="A1457" s="16"/>
      <c r="B1457" s="41"/>
      <c r="C1457" s="41"/>
      <c r="D1457" s="41"/>
      <c r="E1457" s="41"/>
      <c r="F1457" s="16"/>
      <c r="G1457" s="16"/>
      <c r="H1457" s="16"/>
      <c r="I1457" s="16"/>
      <c r="J1457" s="16"/>
      <c r="K1457" s="16"/>
      <c r="L1457" s="16"/>
      <c r="M1457" s="41"/>
      <c r="N1457" s="41"/>
      <c r="O1457" s="41"/>
      <c r="P1457" s="41"/>
      <c r="Q1457" s="41"/>
      <c r="R1457" s="41"/>
      <c r="S1457" s="41"/>
      <c r="T1457" s="82"/>
      <c r="U1457" s="82"/>
      <c r="V1457" s="89"/>
      <c r="W1457" s="92"/>
      <c r="X1457" s="82"/>
      <c r="Y1457" s="82"/>
      <c r="Z1457" s="82"/>
      <c r="AA1457" s="82"/>
      <c r="AB1457" s="97"/>
      <c r="AC1457" s="97"/>
      <c r="AD1457" s="97"/>
      <c r="AE1457" s="94"/>
    </row>
    <row r="1458" spans="1:31" ht="15.75" customHeight="1">
      <c r="A1458" s="16"/>
      <c r="B1458" s="41"/>
      <c r="C1458" s="41"/>
      <c r="D1458" s="41"/>
      <c r="E1458" s="41"/>
      <c r="F1458" s="16"/>
      <c r="G1458" s="16"/>
      <c r="H1458" s="16"/>
      <c r="I1458" s="16"/>
      <c r="J1458" s="16"/>
      <c r="K1458" s="16"/>
      <c r="L1458" s="16"/>
      <c r="M1458" s="41"/>
      <c r="N1458" s="41"/>
      <c r="O1458" s="41"/>
      <c r="P1458" s="41"/>
      <c r="Q1458" s="41"/>
      <c r="R1458" s="41"/>
      <c r="S1458" s="41"/>
      <c r="T1458" s="82"/>
      <c r="U1458" s="82"/>
      <c r="V1458" s="89"/>
      <c r="W1458" s="92"/>
      <c r="X1458" s="82"/>
      <c r="Y1458" s="82"/>
      <c r="Z1458" s="82"/>
      <c r="AA1458" s="82"/>
      <c r="AB1458" s="97"/>
      <c r="AC1458" s="97"/>
      <c r="AD1458" s="97"/>
      <c r="AE1458" s="94"/>
    </row>
    <row r="1459" spans="1:31" ht="15.75" customHeight="1">
      <c r="A1459" s="16"/>
      <c r="B1459" s="41"/>
      <c r="C1459" s="41"/>
      <c r="D1459" s="41"/>
      <c r="E1459" s="41"/>
      <c r="F1459" s="16"/>
      <c r="G1459" s="16"/>
      <c r="H1459" s="16"/>
      <c r="I1459" s="16"/>
      <c r="J1459" s="16"/>
      <c r="K1459" s="16"/>
      <c r="L1459" s="16"/>
      <c r="M1459" s="41"/>
      <c r="N1459" s="41"/>
      <c r="O1459" s="41"/>
      <c r="P1459" s="41"/>
      <c r="Q1459" s="41"/>
      <c r="R1459" s="41"/>
      <c r="S1459" s="41"/>
      <c r="T1459" s="82"/>
      <c r="U1459" s="82"/>
      <c r="V1459" s="89"/>
      <c r="W1459" s="92"/>
      <c r="X1459" s="82"/>
      <c r="Y1459" s="82"/>
      <c r="Z1459" s="82"/>
      <c r="AA1459" s="82"/>
      <c r="AB1459" s="97"/>
      <c r="AC1459" s="97"/>
      <c r="AD1459" s="97"/>
      <c r="AE1459" s="94"/>
    </row>
    <row r="1460" spans="1:31" ht="15.75" customHeight="1">
      <c r="A1460" s="16"/>
      <c r="B1460" s="41"/>
      <c r="C1460" s="41"/>
      <c r="D1460" s="41"/>
      <c r="E1460" s="41"/>
      <c r="F1460" s="16"/>
      <c r="G1460" s="16"/>
      <c r="H1460" s="16"/>
      <c r="I1460" s="16"/>
      <c r="J1460" s="16"/>
      <c r="K1460" s="16"/>
      <c r="L1460" s="16"/>
      <c r="M1460" s="41"/>
      <c r="N1460" s="41"/>
      <c r="O1460" s="41"/>
      <c r="P1460" s="41"/>
      <c r="Q1460" s="41"/>
      <c r="R1460" s="41"/>
      <c r="S1460" s="41"/>
      <c r="T1460" s="82"/>
      <c r="U1460" s="82"/>
      <c r="V1460" s="89"/>
      <c r="W1460" s="92"/>
      <c r="X1460" s="82"/>
      <c r="Y1460" s="82"/>
      <c r="Z1460" s="82"/>
      <c r="AA1460" s="82"/>
      <c r="AB1460" s="97"/>
      <c r="AC1460" s="97"/>
      <c r="AD1460" s="97"/>
      <c r="AE1460" s="94"/>
    </row>
    <row r="1461" spans="1:31" ht="15.75" customHeight="1">
      <c r="A1461" s="16"/>
      <c r="B1461" s="41"/>
      <c r="C1461" s="41"/>
      <c r="D1461" s="41"/>
      <c r="E1461" s="41"/>
      <c r="F1461" s="16"/>
      <c r="G1461" s="16"/>
      <c r="H1461" s="16"/>
      <c r="I1461" s="16"/>
      <c r="J1461" s="16"/>
      <c r="K1461" s="16"/>
      <c r="L1461" s="16"/>
      <c r="M1461" s="41"/>
      <c r="N1461" s="41"/>
      <c r="O1461" s="41"/>
      <c r="P1461" s="41"/>
      <c r="Q1461" s="41"/>
      <c r="R1461" s="41"/>
      <c r="S1461" s="41"/>
      <c r="T1461" s="82"/>
      <c r="U1461" s="82"/>
      <c r="V1461" s="89"/>
      <c r="W1461" s="92"/>
      <c r="X1461" s="82"/>
      <c r="Y1461" s="82"/>
      <c r="Z1461" s="82"/>
      <c r="AA1461" s="82"/>
      <c r="AB1461" s="97"/>
      <c r="AC1461" s="97"/>
      <c r="AD1461" s="97"/>
      <c r="AE1461" s="94"/>
    </row>
    <row r="1462" spans="1:31" ht="15.75" customHeight="1">
      <c r="A1462" s="16"/>
      <c r="B1462" s="41"/>
      <c r="C1462" s="41"/>
      <c r="D1462" s="41"/>
      <c r="E1462" s="41"/>
      <c r="F1462" s="16"/>
      <c r="G1462" s="16"/>
      <c r="H1462" s="16"/>
      <c r="I1462" s="16"/>
      <c r="J1462" s="16"/>
      <c r="K1462" s="16"/>
      <c r="L1462" s="16"/>
      <c r="M1462" s="41"/>
      <c r="N1462" s="41"/>
      <c r="O1462" s="41"/>
      <c r="P1462" s="41"/>
      <c r="Q1462" s="41"/>
      <c r="R1462" s="41"/>
      <c r="S1462" s="41"/>
      <c r="T1462" s="82"/>
      <c r="U1462" s="82"/>
      <c r="V1462" s="89"/>
      <c r="W1462" s="92"/>
      <c r="X1462" s="82"/>
      <c r="Y1462" s="82"/>
      <c r="Z1462" s="82"/>
      <c r="AA1462" s="82"/>
      <c r="AB1462" s="98"/>
      <c r="AC1462" s="98"/>
      <c r="AD1462" s="98"/>
      <c r="AE1462" s="94"/>
    </row>
    <row r="1463" spans="1:31" ht="15.75" customHeight="1">
      <c r="A1463" s="16"/>
      <c r="B1463" s="41"/>
      <c r="C1463" s="41"/>
      <c r="D1463" s="41"/>
      <c r="E1463" s="41"/>
      <c r="F1463" s="16"/>
      <c r="G1463" s="16"/>
      <c r="H1463" s="16"/>
      <c r="I1463" s="16"/>
      <c r="J1463" s="16"/>
      <c r="K1463" s="16"/>
      <c r="L1463" s="16"/>
      <c r="M1463" s="41"/>
      <c r="N1463" s="41"/>
      <c r="O1463" s="41"/>
      <c r="P1463" s="41"/>
      <c r="Q1463" s="41"/>
      <c r="R1463" s="41"/>
      <c r="S1463" s="41"/>
      <c r="T1463" s="82"/>
      <c r="U1463" s="82"/>
      <c r="V1463" s="89"/>
      <c r="W1463" s="92"/>
      <c r="X1463" s="82"/>
      <c r="Y1463" s="82"/>
      <c r="Z1463" s="82"/>
      <c r="AA1463" s="82"/>
      <c r="AB1463" s="95">
        <f>Acciones_aportes!C3485</f>
        <v>0</v>
      </c>
      <c r="AC1463" s="96">
        <f>Acciones_aportes!B3486</f>
        <v>0</v>
      </c>
      <c r="AD1463" s="25" t="str">
        <f ca="1">IFERROR(__xludf.DUMMYFUNCTION("FILTER(X$2:X$101,W$2:W$101=AB1463,V$2:V$101=AC1463)"),"")</f>
        <v/>
      </c>
      <c r="AE1463" s="94"/>
    </row>
    <row r="1464" spans="1:31" ht="15.75" customHeight="1">
      <c r="A1464" s="16"/>
      <c r="B1464" s="41"/>
      <c r="C1464" s="41"/>
      <c r="D1464" s="41"/>
      <c r="E1464" s="41"/>
      <c r="F1464" s="16"/>
      <c r="G1464" s="16"/>
      <c r="H1464" s="16"/>
      <c r="I1464" s="16"/>
      <c r="J1464" s="16"/>
      <c r="K1464" s="16"/>
      <c r="L1464" s="16"/>
      <c r="M1464" s="41"/>
      <c r="N1464" s="41"/>
      <c r="O1464" s="41"/>
      <c r="P1464" s="41"/>
      <c r="Q1464" s="41"/>
      <c r="R1464" s="41"/>
      <c r="S1464" s="41"/>
      <c r="T1464" s="82"/>
      <c r="U1464" s="82"/>
      <c r="V1464" s="89"/>
      <c r="W1464" s="92"/>
      <c r="X1464" s="82"/>
      <c r="Y1464" s="82"/>
      <c r="Z1464" s="82"/>
      <c r="AA1464" s="82"/>
      <c r="AB1464" s="97"/>
      <c r="AC1464" s="97"/>
      <c r="AD1464" s="97"/>
      <c r="AE1464" s="94"/>
    </row>
    <row r="1465" spans="1:31" ht="15.75" customHeight="1">
      <c r="A1465" s="16"/>
      <c r="B1465" s="41"/>
      <c r="C1465" s="41"/>
      <c r="D1465" s="41"/>
      <c r="E1465" s="41"/>
      <c r="F1465" s="16"/>
      <c r="G1465" s="16"/>
      <c r="H1465" s="16"/>
      <c r="I1465" s="16"/>
      <c r="J1465" s="16"/>
      <c r="K1465" s="16"/>
      <c r="L1465" s="16"/>
      <c r="M1465" s="41"/>
      <c r="N1465" s="41"/>
      <c r="O1465" s="41"/>
      <c r="P1465" s="41"/>
      <c r="Q1465" s="41"/>
      <c r="R1465" s="41"/>
      <c r="S1465" s="41"/>
      <c r="T1465" s="82"/>
      <c r="U1465" s="82"/>
      <c r="V1465" s="89"/>
      <c r="W1465" s="92"/>
      <c r="X1465" s="82"/>
      <c r="Y1465" s="82"/>
      <c r="Z1465" s="82"/>
      <c r="AA1465" s="82"/>
      <c r="AB1465" s="26" t="str">
        <f ca="1">IFERROR(__xludf.DUMMYFUNCTION("UNIQUE(FILTER(V$2:V$101,W$2:W$101=AB1463))"),"")</f>
        <v/>
      </c>
      <c r="AC1465" s="97"/>
      <c r="AD1465" s="97"/>
      <c r="AE1465" s="94"/>
    </row>
    <row r="1466" spans="1:31" ht="15.75" customHeight="1">
      <c r="A1466" s="16"/>
      <c r="B1466" s="41"/>
      <c r="C1466" s="41"/>
      <c r="D1466" s="41"/>
      <c r="E1466" s="41"/>
      <c r="F1466" s="16"/>
      <c r="G1466" s="16"/>
      <c r="H1466" s="16"/>
      <c r="I1466" s="16"/>
      <c r="J1466" s="16"/>
      <c r="K1466" s="16"/>
      <c r="L1466" s="16"/>
      <c r="M1466" s="41"/>
      <c r="N1466" s="41"/>
      <c r="O1466" s="41"/>
      <c r="P1466" s="41"/>
      <c r="Q1466" s="41"/>
      <c r="R1466" s="41"/>
      <c r="S1466" s="41"/>
      <c r="T1466" s="82"/>
      <c r="U1466" s="82"/>
      <c r="V1466" s="89"/>
      <c r="W1466" s="92"/>
      <c r="X1466" s="82"/>
      <c r="Y1466" s="82"/>
      <c r="Z1466" s="82"/>
      <c r="AA1466" s="82"/>
      <c r="AB1466" s="97"/>
      <c r="AC1466" s="97"/>
      <c r="AD1466" s="97"/>
      <c r="AE1466" s="94"/>
    </row>
    <row r="1467" spans="1:31" ht="15.75" customHeight="1">
      <c r="A1467" s="16"/>
      <c r="B1467" s="41"/>
      <c r="C1467" s="41"/>
      <c r="D1467" s="41"/>
      <c r="E1467" s="41"/>
      <c r="F1467" s="16"/>
      <c r="G1467" s="16"/>
      <c r="H1467" s="16"/>
      <c r="I1467" s="16"/>
      <c r="J1467" s="16"/>
      <c r="K1467" s="16"/>
      <c r="L1467" s="16"/>
      <c r="M1467" s="41"/>
      <c r="N1467" s="41"/>
      <c r="O1467" s="41"/>
      <c r="P1467" s="41"/>
      <c r="Q1467" s="41"/>
      <c r="R1467" s="41"/>
      <c r="S1467" s="41"/>
      <c r="T1467" s="82"/>
      <c r="U1467" s="82"/>
      <c r="V1467" s="89"/>
      <c r="W1467" s="92"/>
      <c r="X1467" s="82"/>
      <c r="Y1467" s="82"/>
      <c r="Z1467" s="82"/>
      <c r="AA1467" s="82"/>
      <c r="AB1467" s="97"/>
      <c r="AC1467" s="97"/>
      <c r="AD1467" s="97"/>
      <c r="AE1467" s="94"/>
    </row>
    <row r="1468" spans="1:31" ht="15.75" customHeight="1">
      <c r="A1468" s="16"/>
      <c r="B1468" s="41"/>
      <c r="C1468" s="41"/>
      <c r="D1468" s="41"/>
      <c r="E1468" s="41"/>
      <c r="F1468" s="16"/>
      <c r="G1468" s="16"/>
      <c r="H1468" s="16"/>
      <c r="I1468" s="16"/>
      <c r="J1468" s="16"/>
      <c r="K1468" s="16"/>
      <c r="L1468" s="16"/>
      <c r="M1468" s="41"/>
      <c r="N1468" s="41"/>
      <c r="O1468" s="41"/>
      <c r="P1468" s="41"/>
      <c r="Q1468" s="41"/>
      <c r="R1468" s="41"/>
      <c r="S1468" s="41"/>
      <c r="T1468" s="82"/>
      <c r="U1468" s="82"/>
      <c r="V1468" s="89"/>
      <c r="W1468" s="92"/>
      <c r="X1468" s="82"/>
      <c r="Y1468" s="82"/>
      <c r="Z1468" s="82"/>
      <c r="AA1468" s="82"/>
      <c r="AB1468" s="97"/>
      <c r="AC1468" s="97"/>
      <c r="AD1468" s="97"/>
      <c r="AE1468" s="94"/>
    </row>
    <row r="1469" spans="1:31" ht="15.75" customHeight="1">
      <c r="A1469" s="16"/>
      <c r="B1469" s="41"/>
      <c r="C1469" s="41"/>
      <c r="D1469" s="41"/>
      <c r="E1469" s="41"/>
      <c r="F1469" s="16"/>
      <c r="G1469" s="16"/>
      <c r="H1469" s="16"/>
      <c r="I1469" s="16"/>
      <c r="J1469" s="16"/>
      <c r="K1469" s="16"/>
      <c r="L1469" s="16"/>
      <c r="M1469" s="41"/>
      <c r="N1469" s="41"/>
      <c r="O1469" s="41"/>
      <c r="P1469" s="41"/>
      <c r="Q1469" s="41"/>
      <c r="R1469" s="41"/>
      <c r="S1469" s="41"/>
      <c r="T1469" s="82"/>
      <c r="U1469" s="82"/>
      <c r="V1469" s="89"/>
      <c r="W1469" s="92"/>
      <c r="X1469" s="82"/>
      <c r="Y1469" s="82"/>
      <c r="Z1469" s="82"/>
      <c r="AA1469" s="82"/>
      <c r="AB1469" s="97"/>
      <c r="AC1469" s="97"/>
      <c r="AD1469" s="97"/>
      <c r="AE1469" s="94"/>
    </row>
    <row r="1470" spans="1:31" ht="15.75" customHeight="1">
      <c r="A1470" s="16"/>
      <c r="B1470" s="41"/>
      <c r="C1470" s="41"/>
      <c r="D1470" s="41"/>
      <c r="E1470" s="41"/>
      <c r="F1470" s="16"/>
      <c r="G1470" s="16"/>
      <c r="H1470" s="16"/>
      <c r="I1470" s="16"/>
      <c r="J1470" s="16"/>
      <c r="K1470" s="16"/>
      <c r="L1470" s="16"/>
      <c r="M1470" s="41"/>
      <c r="N1470" s="41"/>
      <c r="O1470" s="41"/>
      <c r="P1470" s="41"/>
      <c r="Q1470" s="41"/>
      <c r="R1470" s="41"/>
      <c r="S1470" s="41"/>
      <c r="T1470" s="82"/>
      <c r="U1470" s="82"/>
      <c r="V1470" s="89"/>
      <c r="W1470" s="92"/>
      <c r="X1470" s="82"/>
      <c r="Y1470" s="82"/>
      <c r="Z1470" s="82"/>
      <c r="AA1470" s="82"/>
      <c r="AB1470" s="97"/>
      <c r="AC1470" s="97"/>
      <c r="AD1470" s="97"/>
      <c r="AE1470" s="94"/>
    </row>
    <row r="1471" spans="1:31" ht="15.75" customHeight="1">
      <c r="A1471" s="16"/>
      <c r="B1471" s="41"/>
      <c r="C1471" s="41"/>
      <c r="D1471" s="41"/>
      <c r="E1471" s="41"/>
      <c r="F1471" s="16"/>
      <c r="G1471" s="16"/>
      <c r="H1471" s="16"/>
      <c r="I1471" s="16"/>
      <c r="J1471" s="16"/>
      <c r="K1471" s="16"/>
      <c r="L1471" s="16"/>
      <c r="M1471" s="41"/>
      <c r="N1471" s="41"/>
      <c r="O1471" s="41"/>
      <c r="P1471" s="41"/>
      <c r="Q1471" s="41"/>
      <c r="R1471" s="41"/>
      <c r="S1471" s="41"/>
      <c r="T1471" s="82"/>
      <c r="U1471" s="82"/>
      <c r="V1471" s="89"/>
      <c r="W1471" s="92"/>
      <c r="X1471" s="82"/>
      <c r="Y1471" s="82"/>
      <c r="Z1471" s="82"/>
      <c r="AA1471" s="82"/>
      <c r="AB1471" s="97"/>
      <c r="AC1471" s="97"/>
      <c r="AD1471" s="97"/>
      <c r="AE1471" s="94"/>
    </row>
    <row r="1472" spans="1:31" ht="15.75" customHeight="1">
      <c r="A1472" s="16"/>
      <c r="B1472" s="41"/>
      <c r="C1472" s="41"/>
      <c r="D1472" s="41"/>
      <c r="E1472" s="41"/>
      <c r="F1472" s="16"/>
      <c r="G1472" s="16"/>
      <c r="H1472" s="16"/>
      <c r="I1472" s="16"/>
      <c r="J1472" s="16"/>
      <c r="K1472" s="16"/>
      <c r="L1472" s="16"/>
      <c r="M1472" s="41"/>
      <c r="N1472" s="41"/>
      <c r="O1472" s="41"/>
      <c r="P1472" s="41"/>
      <c r="Q1472" s="41"/>
      <c r="R1472" s="41"/>
      <c r="S1472" s="41"/>
      <c r="T1472" s="82"/>
      <c r="U1472" s="82"/>
      <c r="V1472" s="89"/>
      <c r="W1472" s="92"/>
      <c r="X1472" s="82"/>
      <c r="Y1472" s="82"/>
      <c r="Z1472" s="82"/>
      <c r="AA1472" s="82"/>
      <c r="AB1472" s="97"/>
      <c r="AC1472" s="97"/>
      <c r="AD1472" s="97"/>
      <c r="AE1472" s="94"/>
    </row>
    <row r="1473" spans="1:31" ht="15.75" customHeight="1">
      <c r="A1473" s="16"/>
      <c r="B1473" s="41"/>
      <c r="C1473" s="41"/>
      <c r="D1473" s="41"/>
      <c r="E1473" s="41"/>
      <c r="F1473" s="16"/>
      <c r="G1473" s="16"/>
      <c r="H1473" s="16"/>
      <c r="I1473" s="16"/>
      <c r="J1473" s="16"/>
      <c r="K1473" s="16"/>
      <c r="L1473" s="16"/>
      <c r="M1473" s="41"/>
      <c r="N1473" s="41"/>
      <c r="O1473" s="41"/>
      <c r="P1473" s="41"/>
      <c r="Q1473" s="41"/>
      <c r="R1473" s="41"/>
      <c r="S1473" s="41"/>
      <c r="T1473" s="82"/>
      <c r="U1473" s="82"/>
      <c r="V1473" s="89"/>
      <c r="W1473" s="92"/>
      <c r="X1473" s="82"/>
      <c r="Y1473" s="82"/>
      <c r="Z1473" s="82"/>
      <c r="AA1473" s="82"/>
      <c r="AB1473" s="97"/>
      <c r="AC1473" s="97"/>
      <c r="AD1473" s="97"/>
      <c r="AE1473" s="94"/>
    </row>
    <row r="1474" spans="1:31" ht="15.75" customHeight="1">
      <c r="A1474" s="16"/>
      <c r="B1474" s="41"/>
      <c r="C1474" s="41"/>
      <c r="D1474" s="41"/>
      <c r="E1474" s="41"/>
      <c r="F1474" s="16"/>
      <c r="G1474" s="16"/>
      <c r="H1474" s="16"/>
      <c r="I1474" s="16"/>
      <c r="J1474" s="16"/>
      <c r="K1474" s="16"/>
      <c r="L1474" s="16"/>
      <c r="M1474" s="41"/>
      <c r="N1474" s="41"/>
      <c r="O1474" s="41"/>
      <c r="P1474" s="41"/>
      <c r="Q1474" s="41"/>
      <c r="R1474" s="41"/>
      <c r="S1474" s="41"/>
      <c r="T1474" s="82"/>
      <c r="U1474" s="82"/>
      <c r="V1474" s="89"/>
      <c r="W1474" s="92"/>
      <c r="X1474" s="82"/>
      <c r="Y1474" s="82"/>
      <c r="Z1474" s="82"/>
      <c r="AA1474" s="82"/>
      <c r="AB1474" s="97"/>
      <c r="AC1474" s="97"/>
      <c r="AD1474" s="97"/>
      <c r="AE1474" s="94"/>
    </row>
    <row r="1475" spans="1:31" ht="15.75" customHeight="1">
      <c r="A1475" s="16"/>
      <c r="B1475" s="41"/>
      <c r="C1475" s="41"/>
      <c r="D1475" s="41"/>
      <c r="E1475" s="41"/>
      <c r="F1475" s="16"/>
      <c r="G1475" s="16"/>
      <c r="H1475" s="16"/>
      <c r="I1475" s="16"/>
      <c r="J1475" s="16"/>
      <c r="K1475" s="16"/>
      <c r="L1475" s="16"/>
      <c r="M1475" s="41"/>
      <c r="N1475" s="41"/>
      <c r="O1475" s="41"/>
      <c r="P1475" s="41"/>
      <c r="Q1475" s="41"/>
      <c r="R1475" s="41"/>
      <c r="S1475" s="41"/>
      <c r="T1475" s="82"/>
      <c r="U1475" s="82"/>
      <c r="V1475" s="89"/>
      <c r="W1475" s="92"/>
      <c r="X1475" s="82"/>
      <c r="Y1475" s="82"/>
      <c r="Z1475" s="82"/>
      <c r="AA1475" s="82"/>
      <c r="AB1475" s="97"/>
      <c r="AC1475" s="97"/>
      <c r="AD1475" s="97"/>
      <c r="AE1475" s="94"/>
    </row>
    <row r="1476" spans="1:31" ht="15.75" customHeight="1">
      <c r="A1476" s="16"/>
      <c r="B1476" s="41"/>
      <c r="C1476" s="41"/>
      <c r="D1476" s="41"/>
      <c r="E1476" s="41"/>
      <c r="F1476" s="16"/>
      <c r="G1476" s="16"/>
      <c r="H1476" s="16"/>
      <c r="I1476" s="16"/>
      <c r="J1476" s="16"/>
      <c r="K1476" s="16"/>
      <c r="L1476" s="16"/>
      <c r="M1476" s="41"/>
      <c r="N1476" s="41"/>
      <c r="O1476" s="41"/>
      <c r="P1476" s="41"/>
      <c r="Q1476" s="41"/>
      <c r="R1476" s="41"/>
      <c r="S1476" s="41"/>
      <c r="T1476" s="82"/>
      <c r="U1476" s="82"/>
      <c r="V1476" s="89"/>
      <c r="W1476" s="92"/>
      <c r="X1476" s="82"/>
      <c r="Y1476" s="82"/>
      <c r="Z1476" s="82"/>
      <c r="AA1476" s="82"/>
      <c r="AB1476" s="97"/>
      <c r="AC1476" s="97"/>
      <c r="AD1476" s="97"/>
      <c r="AE1476" s="94"/>
    </row>
    <row r="1477" spans="1:31" ht="15.75" customHeight="1">
      <c r="A1477" s="16"/>
      <c r="B1477" s="41"/>
      <c r="C1477" s="41"/>
      <c r="D1477" s="41"/>
      <c r="E1477" s="41"/>
      <c r="F1477" s="16"/>
      <c r="G1477" s="16"/>
      <c r="H1477" s="16"/>
      <c r="I1477" s="16"/>
      <c r="J1477" s="16"/>
      <c r="K1477" s="16"/>
      <c r="L1477" s="16"/>
      <c r="M1477" s="41"/>
      <c r="N1477" s="41"/>
      <c r="O1477" s="41"/>
      <c r="P1477" s="41"/>
      <c r="Q1477" s="41"/>
      <c r="R1477" s="41"/>
      <c r="S1477" s="41"/>
      <c r="T1477" s="82"/>
      <c r="U1477" s="82"/>
      <c r="V1477" s="89"/>
      <c r="W1477" s="92"/>
      <c r="X1477" s="82"/>
      <c r="Y1477" s="82"/>
      <c r="Z1477" s="82"/>
      <c r="AA1477" s="82"/>
      <c r="AB1477" s="97"/>
      <c r="AC1477" s="97"/>
      <c r="AD1477" s="97"/>
      <c r="AE1477" s="94"/>
    </row>
    <row r="1478" spans="1:31" ht="15.75" customHeight="1">
      <c r="A1478" s="16"/>
      <c r="B1478" s="41"/>
      <c r="C1478" s="41"/>
      <c r="D1478" s="41"/>
      <c r="E1478" s="41"/>
      <c r="F1478" s="16"/>
      <c r="G1478" s="16"/>
      <c r="H1478" s="16"/>
      <c r="I1478" s="16"/>
      <c r="J1478" s="16"/>
      <c r="K1478" s="16"/>
      <c r="L1478" s="16"/>
      <c r="M1478" s="41"/>
      <c r="N1478" s="41"/>
      <c r="O1478" s="41"/>
      <c r="P1478" s="41"/>
      <c r="Q1478" s="41"/>
      <c r="R1478" s="41"/>
      <c r="S1478" s="41"/>
      <c r="T1478" s="82"/>
      <c r="U1478" s="82"/>
      <c r="V1478" s="89"/>
      <c r="W1478" s="92"/>
      <c r="X1478" s="82"/>
      <c r="Y1478" s="82"/>
      <c r="Z1478" s="82"/>
      <c r="AA1478" s="82"/>
      <c r="AB1478" s="97"/>
      <c r="AC1478" s="97"/>
      <c r="AD1478" s="97"/>
      <c r="AE1478" s="94"/>
    </row>
    <row r="1479" spans="1:31" ht="15.75" customHeight="1">
      <c r="A1479" s="16"/>
      <c r="B1479" s="41"/>
      <c r="C1479" s="41"/>
      <c r="D1479" s="41"/>
      <c r="E1479" s="41"/>
      <c r="F1479" s="16"/>
      <c r="G1479" s="16"/>
      <c r="H1479" s="16"/>
      <c r="I1479" s="16"/>
      <c r="J1479" s="16"/>
      <c r="K1479" s="16"/>
      <c r="L1479" s="16"/>
      <c r="M1479" s="41"/>
      <c r="N1479" s="41"/>
      <c r="O1479" s="41"/>
      <c r="P1479" s="41"/>
      <c r="Q1479" s="41"/>
      <c r="R1479" s="41"/>
      <c r="S1479" s="41"/>
      <c r="T1479" s="82"/>
      <c r="U1479" s="82"/>
      <c r="V1479" s="89"/>
      <c r="W1479" s="92"/>
      <c r="X1479" s="82"/>
      <c r="Y1479" s="82"/>
      <c r="Z1479" s="82"/>
      <c r="AA1479" s="82"/>
      <c r="AB1479" s="97"/>
      <c r="AC1479" s="97"/>
      <c r="AD1479" s="97"/>
      <c r="AE1479" s="94"/>
    </row>
    <row r="1480" spans="1:31" ht="15.75" customHeight="1">
      <c r="A1480" s="16"/>
      <c r="B1480" s="41"/>
      <c r="C1480" s="41"/>
      <c r="D1480" s="41"/>
      <c r="E1480" s="41"/>
      <c r="F1480" s="16"/>
      <c r="G1480" s="16"/>
      <c r="H1480" s="16"/>
      <c r="I1480" s="16"/>
      <c r="J1480" s="16"/>
      <c r="K1480" s="16"/>
      <c r="L1480" s="16"/>
      <c r="M1480" s="41"/>
      <c r="N1480" s="41"/>
      <c r="O1480" s="41"/>
      <c r="P1480" s="41"/>
      <c r="Q1480" s="41"/>
      <c r="R1480" s="41"/>
      <c r="S1480" s="41"/>
      <c r="T1480" s="82"/>
      <c r="U1480" s="82"/>
      <c r="V1480" s="89"/>
      <c r="W1480" s="92"/>
      <c r="X1480" s="82"/>
      <c r="Y1480" s="82"/>
      <c r="Z1480" s="82"/>
      <c r="AA1480" s="82"/>
      <c r="AB1480" s="98"/>
      <c r="AC1480" s="98"/>
      <c r="AD1480" s="98"/>
      <c r="AE1480" s="94"/>
    </row>
    <row r="1481" spans="1:31" ht="15.75" customHeight="1">
      <c r="A1481" s="16"/>
      <c r="B1481" s="41"/>
      <c r="C1481" s="41"/>
      <c r="D1481" s="41"/>
      <c r="E1481" s="41"/>
      <c r="F1481" s="16"/>
      <c r="G1481" s="16"/>
      <c r="H1481" s="16"/>
      <c r="I1481" s="16"/>
      <c r="J1481" s="16"/>
      <c r="K1481" s="16"/>
      <c r="L1481" s="16"/>
      <c r="M1481" s="41"/>
      <c r="N1481" s="41"/>
      <c r="O1481" s="41"/>
      <c r="P1481" s="41"/>
      <c r="Q1481" s="41"/>
      <c r="R1481" s="41"/>
      <c r="S1481" s="41"/>
      <c r="T1481" s="82"/>
      <c r="U1481" s="82"/>
      <c r="V1481" s="89"/>
      <c r="W1481" s="92"/>
      <c r="X1481" s="82"/>
      <c r="Y1481" s="82"/>
      <c r="Z1481" s="82"/>
      <c r="AA1481" s="82"/>
      <c r="AB1481" s="95">
        <f>Acciones_aportes!C3528</f>
        <v>0</v>
      </c>
      <c r="AC1481" s="96">
        <f>Acciones_aportes!B3529</f>
        <v>0</v>
      </c>
      <c r="AD1481" s="25" t="str">
        <f ca="1">IFERROR(__xludf.DUMMYFUNCTION("FILTER(X$2:X$101,W$2:W$101=AB1481,V$2:V$101=AC1481)"),"")</f>
        <v/>
      </c>
      <c r="AE1481" s="94"/>
    </row>
    <row r="1482" spans="1:31" ht="15.75" customHeight="1">
      <c r="A1482" s="16"/>
      <c r="B1482" s="41"/>
      <c r="C1482" s="41"/>
      <c r="D1482" s="41"/>
      <c r="E1482" s="41"/>
      <c r="F1482" s="16"/>
      <c r="G1482" s="16"/>
      <c r="H1482" s="16"/>
      <c r="I1482" s="16"/>
      <c r="J1482" s="16"/>
      <c r="K1482" s="16"/>
      <c r="L1482" s="16"/>
      <c r="M1482" s="41"/>
      <c r="N1482" s="41"/>
      <c r="O1482" s="41"/>
      <c r="P1482" s="41"/>
      <c r="Q1482" s="41"/>
      <c r="R1482" s="41"/>
      <c r="S1482" s="41"/>
      <c r="T1482" s="82"/>
      <c r="U1482" s="82"/>
      <c r="V1482" s="89"/>
      <c r="W1482" s="92"/>
      <c r="X1482" s="82"/>
      <c r="Y1482" s="82"/>
      <c r="Z1482" s="82"/>
      <c r="AA1482" s="82"/>
      <c r="AB1482" s="97"/>
      <c r="AC1482" s="97"/>
      <c r="AD1482" s="97"/>
      <c r="AE1482" s="94"/>
    </row>
    <row r="1483" spans="1:31" ht="15.75" customHeight="1">
      <c r="A1483" s="16"/>
      <c r="B1483" s="41"/>
      <c r="C1483" s="41"/>
      <c r="D1483" s="41"/>
      <c r="E1483" s="41"/>
      <c r="F1483" s="16"/>
      <c r="G1483" s="16"/>
      <c r="H1483" s="16"/>
      <c r="I1483" s="16"/>
      <c r="J1483" s="16"/>
      <c r="K1483" s="16"/>
      <c r="L1483" s="16"/>
      <c r="M1483" s="41"/>
      <c r="N1483" s="41"/>
      <c r="O1483" s="41"/>
      <c r="P1483" s="41"/>
      <c r="Q1483" s="41"/>
      <c r="R1483" s="41"/>
      <c r="S1483" s="41"/>
      <c r="T1483" s="82"/>
      <c r="U1483" s="82"/>
      <c r="V1483" s="89"/>
      <c r="W1483" s="92"/>
      <c r="X1483" s="82"/>
      <c r="Y1483" s="82"/>
      <c r="Z1483" s="82"/>
      <c r="AA1483" s="82"/>
      <c r="AB1483" s="26" t="str">
        <f ca="1">IFERROR(__xludf.DUMMYFUNCTION("UNIQUE(FILTER(V$2:V$101,W$2:W$101=AB1481))"),"")</f>
        <v/>
      </c>
      <c r="AC1483" s="97"/>
      <c r="AD1483" s="97"/>
      <c r="AE1483" s="94"/>
    </row>
    <row r="1484" spans="1:31" ht="15.75" customHeight="1">
      <c r="A1484" s="16"/>
      <c r="B1484" s="41"/>
      <c r="C1484" s="41"/>
      <c r="D1484" s="41"/>
      <c r="E1484" s="41"/>
      <c r="F1484" s="16"/>
      <c r="G1484" s="16"/>
      <c r="H1484" s="16"/>
      <c r="I1484" s="16"/>
      <c r="J1484" s="16"/>
      <c r="K1484" s="16"/>
      <c r="L1484" s="16"/>
      <c r="M1484" s="41"/>
      <c r="N1484" s="41"/>
      <c r="O1484" s="41"/>
      <c r="P1484" s="41"/>
      <c r="Q1484" s="41"/>
      <c r="R1484" s="41"/>
      <c r="S1484" s="41"/>
      <c r="T1484" s="82"/>
      <c r="U1484" s="82"/>
      <c r="V1484" s="89"/>
      <c r="W1484" s="92"/>
      <c r="X1484" s="82"/>
      <c r="Y1484" s="82"/>
      <c r="Z1484" s="82"/>
      <c r="AA1484" s="82"/>
      <c r="AB1484" s="97"/>
      <c r="AC1484" s="97"/>
      <c r="AD1484" s="97"/>
      <c r="AE1484" s="94"/>
    </row>
    <row r="1485" spans="1:31" ht="15.75" customHeight="1">
      <c r="A1485" s="16"/>
      <c r="B1485" s="41"/>
      <c r="C1485" s="41"/>
      <c r="D1485" s="41"/>
      <c r="E1485" s="41"/>
      <c r="F1485" s="16"/>
      <c r="G1485" s="16"/>
      <c r="H1485" s="16"/>
      <c r="I1485" s="16"/>
      <c r="J1485" s="16"/>
      <c r="K1485" s="16"/>
      <c r="L1485" s="16"/>
      <c r="M1485" s="41"/>
      <c r="N1485" s="41"/>
      <c r="O1485" s="41"/>
      <c r="P1485" s="41"/>
      <c r="Q1485" s="41"/>
      <c r="R1485" s="41"/>
      <c r="S1485" s="41"/>
      <c r="T1485" s="82"/>
      <c r="U1485" s="82"/>
      <c r="V1485" s="89"/>
      <c r="W1485" s="92"/>
      <c r="X1485" s="82"/>
      <c r="Y1485" s="82"/>
      <c r="Z1485" s="82"/>
      <c r="AA1485" s="82"/>
      <c r="AB1485" s="97"/>
      <c r="AC1485" s="97"/>
      <c r="AD1485" s="97"/>
      <c r="AE1485" s="94"/>
    </row>
    <row r="1486" spans="1:31" ht="15.75" customHeight="1">
      <c r="A1486" s="16"/>
      <c r="B1486" s="41"/>
      <c r="C1486" s="41"/>
      <c r="D1486" s="41"/>
      <c r="E1486" s="41"/>
      <c r="F1486" s="16"/>
      <c r="G1486" s="16"/>
      <c r="H1486" s="16"/>
      <c r="I1486" s="16"/>
      <c r="J1486" s="16"/>
      <c r="K1486" s="16"/>
      <c r="L1486" s="16"/>
      <c r="M1486" s="41"/>
      <c r="N1486" s="41"/>
      <c r="O1486" s="41"/>
      <c r="P1486" s="41"/>
      <c r="Q1486" s="41"/>
      <c r="R1486" s="41"/>
      <c r="S1486" s="41"/>
      <c r="T1486" s="82"/>
      <c r="U1486" s="82"/>
      <c r="V1486" s="89"/>
      <c r="W1486" s="92"/>
      <c r="X1486" s="82"/>
      <c r="Y1486" s="82"/>
      <c r="Z1486" s="82"/>
      <c r="AA1486" s="82"/>
      <c r="AB1486" s="97"/>
      <c r="AC1486" s="97"/>
      <c r="AD1486" s="97"/>
      <c r="AE1486" s="94"/>
    </row>
    <row r="1487" spans="1:31" ht="15.75" customHeight="1">
      <c r="A1487" s="16"/>
      <c r="B1487" s="41"/>
      <c r="C1487" s="41"/>
      <c r="D1487" s="41"/>
      <c r="E1487" s="41"/>
      <c r="F1487" s="16"/>
      <c r="G1487" s="16"/>
      <c r="H1487" s="16"/>
      <c r="I1487" s="16"/>
      <c r="J1487" s="16"/>
      <c r="K1487" s="16"/>
      <c r="L1487" s="16"/>
      <c r="M1487" s="41"/>
      <c r="N1487" s="41"/>
      <c r="O1487" s="41"/>
      <c r="P1487" s="41"/>
      <c r="Q1487" s="41"/>
      <c r="R1487" s="41"/>
      <c r="S1487" s="41"/>
      <c r="T1487" s="82"/>
      <c r="U1487" s="82"/>
      <c r="V1487" s="89"/>
      <c r="W1487" s="92"/>
      <c r="X1487" s="82"/>
      <c r="Y1487" s="82"/>
      <c r="Z1487" s="82"/>
      <c r="AA1487" s="82"/>
      <c r="AB1487" s="97"/>
      <c r="AC1487" s="97"/>
      <c r="AD1487" s="97"/>
      <c r="AE1487" s="94"/>
    </row>
    <row r="1488" spans="1:31" ht="15.75" customHeight="1">
      <c r="A1488" s="16"/>
      <c r="B1488" s="41"/>
      <c r="C1488" s="41"/>
      <c r="D1488" s="41"/>
      <c r="E1488" s="41"/>
      <c r="F1488" s="16"/>
      <c r="G1488" s="16"/>
      <c r="H1488" s="16"/>
      <c r="I1488" s="16"/>
      <c r="J1488" s="16"/>
      <c r="K1488" s="16"/>
      <c r="L1488" s="16"/>
      <c r="M1488" s="41"/>
      <c r="N1488" s="41"/>
      <c r="O1488" s="41"/>
      <c r="P1488" s="41"/>
      <c r="Q1488" s="41"/>
      <c r="R1488" s="41"/>
      <c r="S1488" s="41"/>
      <c r="T1488" s="82"/>
      <c r="U1488" s="82"/>
      <c r="V1488" s="89"/>
      <c r="W1488" s="92"/>
      <c r="X1488" s="82"/>
      <c r="Y1488" s="82"/>
      <c r="Z1488" s="82"/>
      <c r="AA1488" s="82"/>
      <c r="AB1488" s="97"/>
      <c r="AC1488" s="97"/>
      <c r="AD1488" s="97"/>
      <c r="AE1488" s="94"/>
    </row>
    <row r="1489" spans="1:31" ht="15.75" customHeight="1">
      <c r="A1489" s="16"/>
      <c r="B1489" s="41"/>
      <c r="C1489" s="41"/>
      <c r="D1489" s="41"/>
      <c r="E1489" s="41"/>
      <c r="F1489" s="16"/>
      <c r="G1489" s="16"/>
      <c r="H1489" s="16"/>
      <c r="I1489" s="16"/>
      <c r="J1489" s="16"/>
      <c r="K1489" s="16"/>
      <c r="L1489" s="16"/>
      <c r="M1489" s="41"/>
      <c r="N1489" s="41"/>
      <c r="O1489" s="41"/>
      <c r="P1489" s="41"/>
      <c r="Q1489" s="41"/>
      <c r="R1489" s="41"/>
      <c r="S1489" s="41"/>
      <c r="T1489" s="82"/>
      <c r="U1489" s="82"/>
      <c r="V1489" s="89"/>
      <c r="W1489" s="92"/>
      <c r="X1489" s="82"/>
      <c r="Y1489" s="82"/>
      <c r="Z1489" s="82"/>
      <c r="AA1489" s="82"/>
      <c r="AB1489" s="97"/>
      <c r="AC1489" s="97"/>
      <c r="AD1489" s="97"/>
      <c r="AE1489" s="94"/>
    </row>
    <row r="1490" spans="1:31" ht="15.75" customHeight="1">
      <c r="A1490" s="16"/>
      <c r="B1490" s="41"/>
      <c r="C1490" s="41"/>
      <c r="D1490" s="41"/>
      <c r="E1490" s="41"/>
      <c r="F1490" s="16"/>
      <c r="G1490" s="16"/>
      <c r="H1490" s="16"/>
      <c r="I1490" s="16"/>
      <c r="J1490" s="16"/>
      <c r="K1490" s="16"/>
      <c r="L1490" s="16"/>
      <c r="M1490" s="41"/>
      <c r="N1490" s="41"/>
      <c r="O1490" s="41"/>
      <c r="P1490" s="41"/>
      <c r="Q1490" s="41"/>
      <c r="R1490" s="41"/>
      <c r="S1490" s="41"/>
      <c r="T1490" s="82"/>
      <c r="U1490" s="82"/>
      <c r="V1490" s="89"/>
      <c r="W1490" s="92"/>
      <c r="X1490" s="82"/>
      <c r="Y1490" s="82"/>
      <c r="Z1490" s="82"/>
      <c r="AA1490" s="82"/>
      <c r="AB1490" s="97"/>
      <c r="AC1490" s="97"/>
      <c r="AD1490" s="97"/>
      <c r="AE1490" s="94"/>
    </row>
    <row r="1491" spans="1:31" ht="15.75" customHeight="1">
      <c r="A1491" s="16"/>
      <c r="B1491" s="41"/>
      <c r="C1491" s="41"/>
      <c r="D1491" s="41"/>
      <c r="E1491" s="41"/>
      <c r="F1491" s="16"/>
      <c r="G1491" s="16"/>
      <c r="H1491" s="16"/>
      <c r="I1491" s="16"/>
      <c r="J1491" s="16"/>
      <c r="K1491" s="16"/>
      <c r="L1491" s="16"/>
      <c r="M1491" s="41"/>
      <c r="N1491" s="41"/>
      <c r="O1491" s="41"/>
      <c r="P1491" s="41"/>
      <c r="Q1491" s="41"/>
      <c r="R1491" s="41"/>
      <c r="S1491" s="41"/>
      <c r="T1491" s="82"/>
      <c r="U1491" s="82"/>
      <c r="V1491" s="89"/>
      <c r="W1491" s="92"/>
      <c r="X1491" s="82"/>
      <c r="Y1491" s="82"/>
      <c r="Z1491" s="82"/>
      <c r="AA1491" s="82"/>
      <c r="AB1491" s="97"/>
      <c r="AC1491" s="97"/>
      <c r="AD1491" s="97"/>
      <c r="AE1491" s="94"/>
    </row>
    <row r="1492" spans="1:31" ht="15.75" customHeight="1">
      <c r="A1492" s="16"/>
      <c r="B1492" s="41"/>
      <c r="C1492" s="41"/>
      <c r="D1492" s="41"/>
      <c r="E1492" s="41"/>
      <c r="F1492" s="16"/>
      <c r="G1492" s="16"/>
      <c r="H1492" s="16"/>
      <c r="I1492" s="16"/>
      <c r="J1492" s="16"/>
      <c r="K1492" s="16"/>
      <c r="L1492" s="16"/>
      <c r="M1492" s="41"/>
      <c r="N1492" s="41"/>
      <c r="O1492" s="41"/>
      <c r="P1492" s="41"/>
      <c r="Q1492" s="41"/>
      <c r="R1492" s="41"/>
      <c r="S1492" s="41"/>
      <c r="T1492" s="82"/>
      <c r="U1492" s="82"/>
      <c r="V1492" s="89"/>
      <c r="W1492" s="92"/>
      <c r="X1492" s="82"/>
      <c r="Y1492" s="82"/>
      <c r="Z1492" s="82"/>
      <c r="AA1492" s="82"/>
      <c r="AB1492" s="97"/>
      <c r="AC1492" s="97"/>
      <c r="AD1492" s="97"/>
      <c r="AE1492" s="94"/>
    </row>
    <row r="1493" spans="1:31" ht="15.75" customHeight="1">
      <c r="A1493" s="16"/>
      <c r="B1493" s="41"/>
      <c r="C1493" s="41"/>
      <c r="D1493" s="41"/>
      <c r="E1493" s="41"/>
      <c r="F1493" s="16"/>
      <c r="G1493" s="16"/>
      <c r="H1493" s="16"/>
      <c r="I1493" s="16"/>
      <c r="J1493" s="16"/>
      <c r="K1493" s="16"/>
      <c r="L1493" s="16"/>
      <c r="M1493" s="41"/>
      <c r="N1493" s="41"/>
      <c r="O1493" s="41"/>
      <c r="P1493" s="41"/>
      <c r="Q1493" s="41"/>
      <c r="R1493" s="41"/>
      <c r="S1493" s="41"/>
      <c r="T1493" s="82"/>
      <c r="U1493" s="82"/>
      <c r="V1493" s="89"/>
      <c r="W1493" s="92"/>
      <c r="X1493" s="82"/>
      <c r="Y1493" s="82"/>
      <c r="Z1493" s="82"/>
      <c r="AA1493" s="82"/>
      <c r="AB1493" s="97"/>
      <c r="AC1493" s="97"/>
      <c r="AD1493" s="97"/>
      <c r="AE1493" s="94"/>
    </row>
    <row r="1494" spans="1:31" ht="15.75" customHeight="1">
      <c r="A1494" s="16"/>
      <c r="B1494" s="41"/>
      <c r="C1494" s="41"/>
      <c r="D1494" s="41"/>
      <c r="E1494" s="41"/>
      <c r="F1494" s="16"/>
      <c r="G1494" s="16"/>
      <c r="H1494" s="16"/>
      <c r="I1494" s="16"/>
      <c r="J1494" s="16"/>
      <c r="K1494" s="16"/>
      <c r="L1494" s="16"/>
      <c r="M1494" s="41"/>
      <c r="N1494" s="41"/>
      <c r="O1494" s="41"/>
      <c r="P1494" s="41"/>
      <c r="Q1494" s="41"/>
      <c r="R1494" s="41"/>
      <c r="S1494" s="41"/>
      <c r="T1494" s="82"/>
      <c r="U1494" s="82"/>
      <c r="V1494" s="89"/>
      <c r="W1494" s="92"/>
      <c r="X1494" s="82"/>
      <c r="Y1494" s="82"/>
      <c r="Z1494" s="82"/>
      <c r="AA1494" s="82"/>
      <c r="AB1494" s="97"/>
      <c r="AC1494" s="97"/>
      <c r="AD1494" s="97"/>
      <c r="AE1494" s="94"/>
    </row>
    <row r="1495" spans="1:31" ht="15.75" customHeight="1">
      <c r="A1495" s="16"/>
      <c r="B1495" s="41"/>
      <c r="C1495" s="41"/>
      <c r="D1495" s="41"/>
      <c r="E1495" s="41"/>
      <c r="F1495" s="16"/>
      <c r="G1495" s="16"/>
      <c r="H1495" s="16"/>
      <c r="I1495" s="16"/>
      <c r="J1495" s="16"/>
      <c r="K1495" s="16"/>
      <c r="L1495" s="16"/>
      <c r="M1495" s="41"/>
      <c r="N1495" s="41"/>
      <c r="O1495" s="41"/>
      <c r="P1495" s="41"/>
      <c r="Q1495" s="41"/>
      <c r="R1495" s="41"/>
      <c r="S1495" s="41"/>
      <c r="T1495" s="82"/>
      <c r="U1495" s="82"/>
      <c r="V1495" s="89"/>
      <c r="W1495" s="92"/>
      <c r="X1495" s="82"/>
      <c r="Y1495" s="82"/>
      <c r="Z1495" s="82"/>
      <c r="AA1495" s="82"/>
      <c r="AB1495" s="97"/>
      <c r="AC1495" s="97"/>
      <c r="AD1495" s="97"/>
      <c r="AE1495" s="94"/>
    </row>
    <row r="1496" spans="1:31" ht="15.75" customHeight="1">
      <c r="A1496" s="16"/>
      <c r="B1496" s="41"/>
      <c r="C1496" s="41"/>
      <c r="D1496" s="41"/>
      <c r="E1496" s="41"/>
      <c r="F1496" s="16"/>
      <c r="G1496" s="16"/>
      <c r="H1496" s="16"/>
      <c r="I1496" s="16"/>
      <c r="J1496" s="16"/>
      <c r="K1496" s="16"/>
      <c r="L1496" s="16"/>
      <c r="M1496" s="41"/>
      <c r="N1496" s="41"/>
      <c r="O1496" s="41"/>
      <c r="P1496" s="41"/>
      <c r="Q1496" s="41"/>
      <c r="R1496" s="41"/>
      <c r="S1496" s="41"/>
      <c r="T1496" s="82"/>
      <c r="U1496" s="82"/>
      <c r="V1496" s="89"/>
      <c r="W1496" s="92"/>
      <c r="X1496" s="82"/>
      <c r="Y1496" s="82"/>
      <c r="Z1496" s="82"/>
      <c r="AA1496" s="82"/>
      <c r="AB1496" s="97"/>
      <c r="AC1496" s="97"/>
      <c r="AD1496" s="97"/>
      <c r="AE1496" s="94"/>
    </row>
    <row r="1497" spans="1:31" ht="15.75" customHeight="1">
      <c r="A1497" s="16"/>
      <c r="B1497" s="41"/>
      <c r="C1497" s="41"/>
      <c r="D1497" s="41"/>
      <c r="E1497" s="41"/>
      <c r="F1497" s="16"/>
      <c r="G1497" s="16"/>
      <c r="H1497" s="16"/>
      <c r="I1497" s="16"/>
      <c r="J1497" s="16"/>
      <c r="K1497" s="16"/>
      <c r="L1497" s="16"/>
      <c r="M1497" s="41"/>
      <c r="N1497" s="41"/>
      <c r="O1497" s="41"/>
      <c r="P1497" s="41"/>
      <c r="Q1497" s="41"/>
      <c r="R1497" s="41"/>
      <c r="S1497" s="41"/>
      <c r="T1497" s="82"/>
      <c r="U1497" s="82"/>
      <c r="V1497" s="89"/>
      <c r="W1497" s="92"/>
      <c r="X1497" s="82"/>
      <c r="Y1497" s="82"/>
      <c r="Z1497" s="82"/>
      <c r="AA1497" s="82"/>
      <c r="AB1497" s="97"/>
      <c r="AC1497" s="97"/>
      <c r="AD1497" s="97"/>
      <c r="AE1497" s="94"/>
    </row>
    <row r="1498" spans="1:31" ht="15.75" customHeight="1">
      <c r="A1498" s="16"/>
      <c r="B1498" s="41"/>
      <c r="C1498" s="41"/>
      <c r="D1498" s="41"/>
      <c r="E1498" s="41"/>
      <c r="F1498" s="16"/>
      <c r="G1498" s="16"/>
      <c r="H1498" s="16"/>
      <c r="I1498" s="16"/>
      <c r="J1498" s="16"/>
      <c r="K1498" s="16"/>
      <c r="L1498" s="16"/>
      <c r="M1498" s="41"/>
      <c r="N1498" s="41"/>
      <c r="O1498" s="41"/>
      <c r="P1498" s="41"/>
      <c r="Q1498" s="41"/>
      <c r="R1498" s="41"/>
      <c r="S1498" s="41"/>
      <c r="T1498" s="82"/>
      <c r="U1498" s="82"/>
      <c r="V1498" s="89"/>
      <c r="W1498" s="92"/>
      <c r="X1498" s="82"/>
      <c r="Y1498" s="82"/>
      <c r="Z1498" s="82"/>
      <c r="AA1498" s="82"/>
      <c r="AB1498" s="98"/>
      <c r="AC1498" s="98"/>
      <c r="AD1498" s="98"/>
      <c r="AE1498" s="94"/>
    </row>
    <row r="1499" spans="1:31" ht="15.75" customHeight="1">
      <c r="A1499" s="16"/>
      <c r="B1499" s="41"/>
      <c r="C1499" s="41"/>
      <c r="D1499" s="41"/>
      <c r="E1499" s="41"/>
      <c r="F1499" s="16"/>
      <c r="G1499" s="16"/>
      <c r="H1499" s="16"/>
      <c r="I1499" s="16"/>
      <c r="J1499" s="16"/>
      <c r="K1499" s="16"/>
      <c r="L1499" s="16"/>
      <c r="M1499" s="41"/>
      <c r="N1499" s="41"/>
      <c r="O1499" s="41"/>
      <c r="P1499" s="41"/>
      <c r="Q1499" s="41"/>
      <c r="R1499" s="41"/>
      <c r="S1499" s="41"/>
      <c r="T1499" s="82"/>
      <c r="U1499" s="82"/>
      <c r="V1499" s="89"/>
      <c r="W1499" s="92"/>
      <c r="X1499" s="82"/>
      <c r="Y1499" s="82"/>
      <c r="Z1499" s="82"/>
      <c r="AA1499" s="82"/>
      <c r="AB1499" s="95">
        <f>Acciones_aportes!C3571</f>
        <v>0</v>
      </c>
      <c r="AC1499" s="96">
        <f>Acciones_aportes!B3572</f>
        <v>0</v>
      </c>
      <c r="AD1499" s="25" t="str">
        <f ca="1">IFERROR(__xludf.DUMMYFUNCTION("FILTER(X$2:X$101,W$2:W$101=AB1499,V$2:V$101=AC1499)"),"")</f>
        <v/>
      </c>
      <c r="AE1499" s="94"/>
    </row>
    <row r="1500" spans="1:31" ht="15.75" customHeight="1">
      <c r="A1500" s="16"/>
      <c r="B1500" s="41"/>
      <c r="C1500" s="41"/>
      <c r="D1500" s="41"/>
      <c r="E1500" s="41"/>
      <c r="F1500" s="16"/>
      <c r="G1500" s="16"/>
      <c r="H1500" s="16"/>
      <c r="I1500" s="16"/>
      <c r="J1500" s="16"/>
      <c r="K1500" s="16"/>
      <c r="L1500" s="16"/>
      <c r="M1500" s="41"/>
      <c r="N1500" s="41"/>
      <c r="O1500" s="41"/>
      <c r="P1500" s="41"/>
      <c r="Q1500" s="41"/>
      <c r="R1500" s="41"/>
      <c r="S1500" s="41"/>
      <c r="T1500" s="82"/>
      <c r="U1500" s="82"/>
      <c r="V1500" s="89"/>
      <c r="W1500" s="92"/>
      <c r="X1500" s="82"/>
      <c r="Y1500" s="82"/>
      <c r="Z1500" s="82"/>
      <c r="AA1500" s="82"/>
      <c r="AB1500" s="97"/>
      <c r="AC1500" s="97"/>
      <c r="AD1500" s="97"/>
      <c r="AE1500" s="94"/>
    </row>
    <row r="1501" spans="1:31" ht="15.75" customHeight="1">
      <c r="A1501" s="16"/>
      <c r="B1501" s="41"/>
      <c r="C1501" s="41"/>
      <c r="D1501" s="41"/>
      <c r="E1501" s="41"/>
      <c r="F1501" s="16"/>
      <c r="G1501" s="16"/>
      <c r="H1501" s="16"/>
      <c r="I1501" s="16"/>
      <c r="J1501" s="16"/>
      <c r="K1501" s="16"/>
      <c r="L1501" s="16"/>
      <c r="M1501" s="41"/>
      <c r="N1501" s="41"/>
      <c r="O1501" s="41"/>
      <c r="P1501" s="41"/>
      <c r="Q1501" s="41"/>
      <c r="R1501" s="41"/>
      <c r="S1501" s="41"/>
      <c r="T1501" s="82"/>
      <c r="U1501" s="82"/>
      <c r="V1501" s="89"/>
      <c r="W1501" s="92"/>
      <c r="X1501" s="82"/>
      <c r="Y1501" s="82"/>
      <c r="Z1501" s="82"/>
      <c r="AA1501" s="82"/>
      <c r="AB1501" s="26" t="str">
        <f ca="1">IFERROR(__xludf.DUMMYFUNCTION("UNIQUE(FILTER(V$2:V$101,W$2:W$101=AB1499))"),"")</f>
        <v/>
      </c>
      <c r="AC1501" s="97"/>
      <c r="AD1501" s="97"/>
      <c r="AE1501" s="94"/>
    </row>
    <row r="1502" spans="1:31" ht="15.75" customHeight="1">
      <c r="A1502" s="16"/>
      <c r="B1502" s="41"/>
      <c r="C1502" s="41"/>
      <c r="D1502" s="41"/>
      <c r="E1502" s="41"/>
      <c r="F1502" s="16"/>
      <c r="G1502" s="16"/>
      <c r="H1502" s="16"/>
      <c r="I1502" s="16"/>
      <c r="J1502" s="16"/>
      <c r="K1502" s="16"/>
      <c r="L1502" s="16"/>
      <c r="M1502" s="41"/>
      <c r="N1502" s="41"/>
      <c r="O1502" s="41"/>
      <c r="P1502" s="41"/>
      <c r="Q1502" s="41"/>
      <c r="R1502" s="41"/>
      <c r="S1502" s="41"/>
      <c r="T1502" s="82"/>
      <c r="U1502" s="82"/>
      <c r="V1502" s="89"/>
      <c r="W1502" s="92"/>
      <c r="X1502" s="82"/>
      <c r="Y1502" s="82"/>
      <c r="Z1502" s="82"/>
      <c r="AA1502" s="82"/>
      <c r="AB1502" s="97"/>
      <c r="AC1502" s="97"/>
      <c r="AD1502" s="97"/>
      <c r="AE1502" s="94"/>
    </row>
    <row r="1503" spans="1:31" ht="15.75" customHeight="1">
      <c r="A1503" s="16"/>
      <c r="B1503" s="41"/>
      <c r="C1503" s="41"/>
      <c r="D1503" s="41"/>
      <c r="E1503" s="41"/>
      <c r="F1503" s="16"/>
      <c r="G1503" s="16"/>
      <c r="H1503" s="16"/>
      <c r="I1503" s="16"/>
      <c r="J1503" s="16"/>
      <c r="K1503" s="16"/>
      <c r="L1503" s="16"/>
      <c r="M1503" s="41"/>
      <c r="N1503" s="41"/>
      <c r="O1503" s="41"/>
      <c r="P1503" s="41"/>
      <c r="Q1503" s="41"/>
      <c r="R1503" s="41"/>
      <c r="S1503" s="41"/>
      <c r="T1503" s="82"/>
      <c r="U1503" s="82"/>
      <c r="V1503" s="89"/>
      <c r="W1503" s="92"/>
      <c r="X1503" s="82"/>
      <c r="Y1503" s="82"/>
      <c r="Z1503" s="82"/>
      <c r="AA1503" s="82"/>
      <c r="AB1503" s="97"/>
      <c r="AC1503" s="97"/>
      <c r="AD1503" s="97"/>
      <c r="AE1503" s="94"/>
    </row>
    <row r="1504" spans="1:31" ht="15.75" customHeight="1">
      <c r="A1504" s="16"/>
      <c r="B1504" s="41"/>
      <c r="C1504" s="41"/>
      <c r="D1504" s="41"/>
      <c r="E1504" s="41"/>
      <c r="F1504" s="16"/>
      <c r="G1504" s="16"/>
      <c r="H1504" s="16"/>
      <c r="I1504" s="16"/>
      <c r="J1504" s="16"/>
      <c r="K1504" s="16"/>
      <c r="L1504" s="16"/>
      <c r="M1504" s="41"/>
      <c r="N1504" s="41"/>
      <c r="O1504" s="41"/>
      <c r="P1504" s="41"/>
      <c r="Q1504" s="41"/>
      <c r="R1504" s="41"/>
      <c r="S1504" s="41"/>
      <c r="T1504" s="82"/>
      <c r="U1504" s="82"/>
      <c r="V1504" s="89"/>
      <c r="W1504" s="92"/>
      <c r="X1504" s="82"/>
      <c r="Y1504" s="82"/>
      <c r="Z1504" s="82"/>
      <c r="AA1504" s="82"/>
      <c r="AB1504" s="97"/>
      <c r="AC1504" s="97"/>
      <c r="AD1504" s="97"/>
      <c r="AE1504" s="94"/>
    </row>
    <row r="1505" spans="1:31" ht="15.75" customHeight="1">
      <c r="A1505" s="16"/>
      <c r="B1505" s="41"/>
      <c r="C1505" s="41"/>
      <c r="D1505" s="41"/>
      <c r="E1505" s="41"/>
      <c r="F1505" s="16"/>
      <c r="G1505" s="16"/>
      <c r="H1505" s="16"/>
      <c r="I1505" s="16"/>
      <c r="J1505" s="16"/>
      <c r="K1505" s="16"/>
      <c r="L1505" s="16"/>
      <c r="M1505" s="41"/>
      <c r="N1505" s="41"/>
      <c r="O1505" s="41"/>
      <c r="P1505" s="41"/>
      <c r="Q1505" s="41"/>
      <c r="R1505" s="41"/>
      <c r="S1505" s="41"/>
      <c r="T1505" s="82"/>
      <c r="U1505" s="82"/>
      <c r="V1505" s="89"/>
      <c r="W1505" s="92"/>
      <c r="X1505" s="82"/>
      <c r="Y1505" s="82"/>
      <c r="Z1505" s="82"/>
      <c r="AA1505" s="82"/>
      <c r="AB1505" s="97"/>
      <c r="AC1505" s="97"/>
      <c r="AD1505" s="97"/>
      <c r="AE1505" s="94"/>
    </row>
    <row r="1506" spans="1:31" ht="15.75" customHeight="1">
      <c r="A1506" s="16"/>
      <c r="B1506" s="41"/>
      <c r="C1506" s="41"/>
      <c r="D1506" s="41"/>
      <c r="E1506" s="41"/>
      <c r="F1506" s="16"/>
      <c r="G1506" s="16"/>
      <c r="H1506" s="16"/>
      <c r="I1506" s="16"/>
      <c r="J1506" s="16"/>
      <c r="K1506" s="16"/>
      <c r="L1506" s="16"/>
      <c r="M1506" s="41"/>
      <c r="N1506" s="41"/>
      <c r="O1506" s="41"/>
      <c r="P1506" s="41"/>
      <c r="Q1506" s="41"/>
      <c r="R1506" s="41"/>
      <c r="S1506" s="41"/>
      <c r="T1506" s="82"/>
      <c r="U1506" s="82"/>
      <c r="V1506" s="89"/>
      <c r="W1506" s="92"/>
      <c r="X1506" s="82"/>
      <c r="Y1506" s="82"/>
      <c r="Z1506" s="82"/>
      <c r="AA1506" s="82"/>
      <c r="AB1506" s="97"/>
      <c r="AC1506" s="97"/>
      <c r="AD1506" s="97"/>
      <c r="AE1506" s="94"/>
    </row>
    <row r="1507" spans="1:31" ht="15.75" customHeight="1">
      <c r="A1507" s="16"/>
      <c r="B1507" s="41"/>
      <c r="C1507" s="41"/>
      <c r="D1507" s="41"/>
      <c r="E1507" s="41"/>
      <c r="F1507" s="16"/>
      <c r="G1507" s="16"/>
      <c r="H1507" s="16"/>
      <c r="I1507" s="16"/>
      <c r="J1507" s="16"/>
      <c r="K1507" s="16"/>
      <c r="L1507" s="16"/>
      <c r="M1507" s="41"/>
      <c r="N1507" s="41"/>
      <c r="O1507" s="41"/>
      <c r="P1507" s="41"/>
      <c r="Q1507" s="41"/>
      <c r="R1507" s="41"/>
      <c r="S1507" s="41"/>
      <c r="T1507" s="82"/>
      <c r="U1507" s="82"/>
      <c r="V1507" s="89"/>
      <c r="W1507" s="92"/>
      <c r="X1507" s="82"/>
      <c r="Y1507" s="82"/>
      <c r="Z1507" s="82"/>
      <c r="AA1507" s="82"/>
      <c r="AB1507" s="97"/>
      <c r="AC1507" s="97"/>
      <c r="AD1507" s="97"/>
      <c r="AE1507" s="94"/>
    </row>
    <row r="1508" spans="1:31" ht="15.75" customHeight="1">
      <c r="A1508" s="16"/>
      <c r="B1508" s="41"/>
      <c r="C1508" s="41"/>
      <c r="D1508" s="41"/>
      <c r="E1508" s="41"/>
      <c r="F1508" s="16"/>
      <c r="G1508" s="16"/>
      <c r="H1508" s="16"/>
      <c r="I1508" s="16"/>
      <c r="J1508" s="16"/>
      <c r="K1508" s="16"/>
      <c r="L1508" s="16"/>
      <c r="M1508" s="41"/>
      <c r="N1508" s="41"/>
      <c r="O1508" s="41"/>
      <c r="P1508" s="41"/>
      <c r="Q1508" s="41"/>
      <c r="R1508" s="41"/>
      <c r="S1508" s="41"/>
      <c r="T1508" s="82"/>
      <c r="U1508" s="82"/>
      <c r="V1508" s="89"/>
      <c r="W1508" s="92"/>
      <c r="X1508" s="82"/>
      <c r="Y1508" s="82"/>
      <c r="Z1508" s="82"/>
      <c r="AA1508" s="82"/>
      <c r="AB1508" s="97"/>
      <c r="AC1508" s="97"/>
      <c r="AD1508" s="97"/>
      <c r="AE1508" s="94"/>
    </row>
    <row r="1509" spans="1:31" ht="15.75" customHeight="1">
      <c r="A1509" s="16"/>
      <c r="B1509" s="41"/>
      <c r="C1509" s="41"/>
      <c r="D1509" s="41"/>
      <c r="E1509" s="41"/>
      <c r="F1509" s="16"/>
      <c r="G1509" s="16"/>
      <c r="H1509" s="16"/>
      <c r="I1509" s="16"/>
      <c r="J1509" s="16"/>
      <c r="K1509" s="16"/>
      <c r="L1509" s="16"/>
      <c r="M1509" s="41"/>
      <c r="N1509" s="41"/>
      <c r="O1509" s="41"/>
      <c r="P1509" s="41"/>
      <c r="Q1509" s="41"/>
      <c r="R1509" s="41"/>
      <c r="S1509" s="41"/>
      <c r="T1509" s="82"/>
      <c r="U1509" s="82"/>
      <c r="V1509" s="89"/>
      <c r="W1509" s="92"/>
      <c r="X1509" s="82"/>
      <c r="Y1509" s="82"/>
      <c r="Z1509" s="82"/>
      <c r="AA1509" s="82"/>
      <c r="AB1509" s="97"/>
      <c r="AC1509" s="97"/>
      <c r="AD1509" s="97"/>
      <c r="AE1509" s="94"/>
    </row>
    <row r="1510" spans="1:31" ht="15.75" customHeight="1">
      <c r="A1510" s="16"/>
      <c r="B1510" s="41"/>
      <c r="C1510" s="41"/>
      <c r="D1510" s="41"/>
      <c r="E1510" s="41"/>
      <c r="F1510" s="16"/>
      <c r="G1510" s="16"/>
      <c r="H1510" s="16"/>
      <c r="I1510" s="16"/>
      <c r="J1510" s="16"/>
      <c r="K1510" s="16"/>
      <c r="L1510" s="16"/>
      <c r="M1510" s="41"/>
      <c r="N1510" s="41"/>
      <c r="O1510" s="41"/>
      <c r="P1510" s="41"/>
      <c r="Q1510" s="41"/>
      <c r="R1510" s="41"/>
      <c r="S1510" s="41"/>
      <c r="T1510" s="82"/>
      <c r="U1510" s="82"/>
      <c r="V1510" s="89"/>
      <c r="W1510" s="92"/>
      <c r="X1510" s="82"/>
      <c r="Y1510" s="82"/>
      <c r="Z1510" s="82"/>
      <c r="AA1510" s="82"/>
      <c r="AB1510" s="97"/>
      <c r="AC1510" s="97"/>
      <c r="AD1510" s="97"/>
      <c r="AE1510" s="94"/>
    </row>
    <row r="1511" spans="1:31" ht="15.75" customHeight="1">
      <c r="A1511" s="16"/>
      <c r="B1511" s="41"/>
      <c r="C1511" s="41"/>
      <c r="D1511" s="41"/>
      <c r="E1511" s="41"/>
      <c r="F1511" s="16"/>
      <c r="G1511" s="16"/>
      <c r="H1511" s="16"/>
      <c r="I1511" s="16"/>
      <c r="J1511" s="16"/>
      <c r="K1511" s="16"/>
      <c r="L1511" s="16"/>
      <c r="M1511" s="41"/>
      <c r="N1511" s="41"/>
      <c r="O1511" s="41"/>
      <c r="P1511" s="41"/>
      <c r="Q1511" s="41"/>
      <c r="R1511" s="41"/>
      <c r="S1511" s="41"/>
      <c r="T1511" s="82"/>
      <c r="U1511" s="82"/>
      <c r="V1511" s="89"/>
      <c r="W1511" s="92"/>
      <c r="X1511" s="82"/>
      <c r="Y1511" s="82"/>
      <c r="Z1511" s="82"/>
      <c r="AA1511" s="82"/>
      <c r="AB1511" s="97"/>
      <c r="AC1511" s="97"/>
      <c r="AD1511" s="97"/>
      <c r="AE1511" s="94"/>
    </row>
    <row r="1512" spans="1:31" ht="15.75" customHeight="1">
      <c r="A1512" s="16"/>
      <c r="B1512" s="41"/>
      <c r="C1512" s="41"/>
      <c r="D1512" s="41"/>
      <c r="E1512" s="41"/>
      <c r="F1512" s="16"/>
      <c r="G1512" s="16"/>
      <c r="H1512" s="16"/>
      <c r="I1512" s="16"/>
      <c r="J1512" s="16"/>
      <c r="K1512" s="16"/>
      <c r="L1512" s="16"/>
      <c r="M1512" s="41"/>
      <c r="N1512" s="41"/>
      <c r="O1512" s="41"/>
      <c r="P1512" s="41"/>
      <c r="Q1512" s="41"/>
      <c r="R1512" s="41"/>
      <c r="S1512" s="41"/>
      <c r="T1512" s="82"/>
      <c r="U1512" s="82"/>
      <c r="V1512" s="89"/>
      <c r="W1512" s="92"/>
      <c r="X1512" s="82"/>
      <c r="Y1512" s="82"/>
      <c r="Z1512" s="82"/>
      <c r="AA1512" s="82"/>
      <c r="AB1512" s="97"/>
      <c r="AC1512" s="97"/>
      <c r="AD1512" s="97"/>
      <c r="AE1512" s="94"/>
    </row>
    <row r="1513" spans="1:31" ht="15.75" customHeight="1">
      <c r="A1513" s="16"/>
      <c r="B1513" s="41"/>
      <c r="C1513" s="41"/>
      <c r="D1513" s="41"/>
      <c r="E1513" s="41"/>
      <c r="F1513" s="16"/>
      <c r="G1513" s="16"/>
      <c r="H1513" s="16"/>
      <c r="I1513" s="16"/>
      <c r="J1513" s="16"/>
      <c r="K1513" s="16"/>
      <c r="L1513" s="16"/>
      <c r="M1513" s="41"/>
      <c r="N1513" s="41"/>
      <c r="O1513" s="41"/>
      <c r="P1513" s="41"/>
      <c r="Q1513" s="41"/>
      <c r="R1513" s="41"/>
      <c r="S1513" s="41"/>
      <c r="T1513" s="82"/>
      <c r="U1513" s="82"/>
      <c r="V1513" s="89"/>
      <c r="W1513" s="92"/>
      <c r="X1513" s="82"/>
      <c r="Y1513" s="82"/>
      <c r="Z1513" s="82"/>
      <c r="AA1513" s="82"/>
      <c r="AB1513" s="97"/>
      <c r="AC1513" s="97"/>
      <c r="AD1513" s="97"/>
      <c r="AE1513" s="94"/>
    </row>
    <row r="1514" spans="1:31" ht="15.75" customHeight="1">
      <c r="A1514" s="16"/>
      <c r="B1514" s="41"/>
      <c r="C1514" s="41"/>
      <c r="D1514" s="41"/>
      <c r="E1514" s="41"/>
      <c r="F1514" s="16"/>
      <c r="G1514" s="16"/>
      <c r="H1514" s="16"/>
      <c r="I1514" s="16"/>
      <c r="J1514" s="16"/>
      <c r="K1514" s="16"/>
      <c r="L1514" s="16"/>
      <c r="M1514" s="41"/>
      <c r="N1514" s="41"/>
      <c r="O1514" s="41"/>
      <c r="P1514" s="41"/>
      <c r="Q1514" s="41"/>
      <c r="R1514" s="41"/>
      <c r="S1514" s="41"/>
      <c r="T1514" s="82"/>
      <c r="U1514" s="82"/>
      <c r="V1514" s="89"/>
      <c r="W1514" s="92"/>
      <c r="X1514" s="82"/>
      <c r="Y1514" s="82"/>
      <c r="Z1514" s="82"/>
      <c r="AA1514" s="82"/>
      <c r="AB1514" s="97"/>
      <c r="AC1514" s="97"/>
      <c r="AD1514" s="97"/>
      <c r="AE1514" s="94"/>
    </row>
    <row r="1515" spans="1:31" ht="15.75" customHeight="1">
      <c r="A1515" s="16"/>
      <c r="B1515" s="41"/>
      <c r="C1515" s="41"/>
      <c r="D1515" s="41"/>
      <c r="E1515" s="41"/>
      <c r="F1515" s="16"/>
      <c r="G1515" s="16"/>
      <c r="H1515" s="16"/>
      <c r="I1515" s="16"/>
      <c r="J1515" s="16"/>
      <c r="K1515" s="16"/>
      <c r="L1515" s="16"/>
      <c r="M1515" s="41"/>
      <c r="N1515" s="41"/>
      <c r="O1515" s="41"/>
      <c r="P1515" s="41"/>
      <c r="Q1515" s="41"/>
      <c r="R1515" s="41"/>
      <c r="S1515" s="41"/>
      <c r="T1515" s="82"/>
      <c r="U1515" s="82"/>
      <c r="V1515" s="89"/>
      <c r="W1515" s="92"/>
      <c r="X1515" s="82"/>
      <c r="Y1515" s="82"/>
      <c r="Z1515" s="82"/>
      <c r="AA1515" s="82"/>
      <c r="AB1515" s="97"/>
      <c r="AC1515" s="97"/>
      <c r="AD1515" s="97"/>
      <c r="AE1515" s="94"/>
    </row>
    <row r="1516" spans="1:31" ht="15.75" customHeight="1">
      <c r="A1516" s="16"/>
      <c r="B1516" s="41"/>
      <c r="C1516" s="41"/>
      <c r="D1516" s="41"/>
      <c r="E1516" s="41"/>
      <c r="F1516" s="16"/>
      <c r="G1516" s="16"/>
      <c r="H1516" s="16"/>
      <c r="I1516" s="16"/>
      <c r="J1516" s="16"/>
      <c r="K1516" s="16"/>
      <c r="L1516" s="16"/>
      <c r="M1516" s="41"/>
      <c r="N1516" s="41"/>
      <c r="O1516" s="41"/>
      <c r="P1516" s="41"/>
      <c r="Q1516" s="41"/>
      <c r="R1516" s="41"/>
      <c r="S1516" s="41"/>
      <c r="T1516" s="82"/>
      <c r="U1516" s="82"/>
      <c r="V1516" s="89"/>
      <c r="W1516" s="92"/>
      <c r="X1516" s="82"/>
      <c r="Y1516" s="82"/>
      <c r="Z1516" s="82"/>
      <c r="AA1516" s="82"/>
      <c r="AB1516" s="98"/>
      <c r="AC1516" s="98"/>
      <c r="AD1516" s="98"/>
      <c r="AE1516" s="94">
        <v>84</v>
      </c>
    </row>
    <row r="1517" spans="1:31" ht="15.75" customHeight="1">
      <c r="A1517" s="16"/>
      <c r="B1517" s="41"/>
      <c r="C1517" s="41"/>
      <c r="D1517" s="41"/>
      <c r="E1517" s="41"/>
      <c r="F1517" s="16"/>
      <c r="G1517" s="16"/>
      <c r="H1517" s="16"/>
      <c r="I1517" s="16"/>
      <c r="J1517" s="16"/>
      <c r="K1517" s="16"/>
      <c r="L1517" s="16"/>
      <c r="M1517" s="41"/>
      <c r="N1517" s="41"/>
      <c r="O1517" s="41"/>
      <c r="P1517" s="41"/>
      <c r="Q1517" s="41"/>
      <c r="R1517" s="41"/>
      <c r="S1517" s="41"/>
      <c r="T1517" s="82"/>
      <c r="U1517" s="82"/>
      <c r="V1517" s="89"/>
      <c r="W1517" s="92"/>
      <c r="X1517" s="82"/>
      <c r="Y1517" s="82"/>
      <c r="Z1517" s="82"/>
      <c r="AA1517" s="82"/>
      <c r="AB1517" s="82"/>
      <c r="AC1517" s="82"/>
      <c r="AD1517" s="82"/>
      <c r="AE1517" s="94"/>
    </row>
    <row r="1518" spans="1:31" ht="15.75" customHeight="1">
      <c r="A1518" s="16"/>
      <c r="B1518" s="41"/>
      <c r="C1518" s="41"/>
      <c r="D1518" s="41"/>
      <c r="E1518" s="41"/>
      <c r="F1518" s="16"/>
      <c r="G1518" s="16"/>
      <c r="H1518" s="16"/>
      <c r="I1518" s="16"/>
      <c r="J1518" s="16"/>
      <c r="K1518" s="16"/>
      <c r="L1518" s="16"/>
      <c r="M1518" s="41"/>
      <c r="N1518" s="41"/>
      <c r="O1518" s="41"/>
      <c r="P1518" s="41"/>
      <c r="Q1518" s="41"/>
      <c r="R1518" s="41"/>
      <c r="S1518" s="41"/>
      <c r="T1518" s="82"/>
      <c r="U1518" s="82"/>
      <c r="V1518" s="89"/>
      <c r="W1518" s="92"/>
      <c r="X1518" s="82"/>
      <c r="Y1518" s="82"/>
      <c r="Z1518" s="82"/>
      <c r="AA1518" s="82"/>
      <c r="AB1518" s="82"/>
      <c r="AC1518" s="82"/>
      <c r="AD1518" s="82"/>
      <c r="AE1518" s="94"/>
    </row>
    <row r="1519" spans="1:31" ht="15.75" customHeight="1">
      <c r="A1519" s="16"/>
      <c r="B1519" s="41"/>
      <c r="C1519" s="41"/>
      <c r="D1519" s="41"/>
      <c r="E1519" s="41"/>
      <c r="F1519" s="16"/>
      <c r="G1519" s="16"/>
      <c r="H1519" s="16"/>
      <c r="I1519" s="16"/>
      <c r="J1519" s="16"/>
      <c r="K1519" s="16"/>
      <c r="L1519" s="16"/>
      <c r="M1519" s="41"/>
      <c r="N1519" s="41"/>
      <c r="O1519" s="41"/>
      <c r="P1519" s="41"/>
      <c r="Q1519" s="41"/>
      <c r="R1519" s="41"/>
      <c r="S1519" s="41"/>
      <c r="T1519" s="82"/>
      <c r="U1519" s="82"/>
      <c r="V1519" s="89"/>
      <c r="W1519" s="92"/>
      <c r="X1519" s="82"/>
      <c r="Y1519" s="82"/>
      <c r="Z1519" s="82"/>
      <c r="AA1519" s="82"/>
      <c r="AB1519" s="82"/>
      <c r="AC1519" s="82"/>
      <c r="AD1519" s="82"/>
      <c r="AE1519" s="94"/>
    </row>
    <row r="1520" spans="1:31" ht="15.75" customHeight="1">
      <c r="A1520" s="16"/>
      <c r="B1520" s="41"/>
      <c r="C1520" s="41"/>
      <c r="D1520" s="41"/>
      <c r="E1520" s="41"/>
      <c r="F1520" s="16"/>
      <c r="G1520" s="16"/>
      <c r="H1520" s="16"/>
      <c r="I1520" s="16"/>
      <c r="J1520" s="16"/>
      <c r="K1520" s="16"/>
      <c r="L1520" s="16"/>
      <c r="M1520" s="41"/>
      <c r="N1520" s="41"/>
      <c r="O1520" s="41"/>
      <c r="P1520" s="41"/>
      <c r="Q1520" s="41"/>
      <c r="R1520" s="41"/>
      <c r="S1520" s="41"/>
      <c r="T1520" s="82"/>
      <c r="U1520" s="82"/>
      <c r="V1520" s="89"/>
      <c r="W1520" s="92"/>
      <c r="X1520" s="82"/>
      <c r="Y1520" s="82"/>
      <c r="Z1520" s="82"/>
      <c r="AA1520" s="82"/>
      <c r="AB1520" s="82"/>
      <c r="AC1520" s="82"/>
      <c r="AD1520" s="82"/>
      <c r="AE1520" s="94"/>
    </row>
    <row r="1521" spans="1:31" ht="15.75" customHeight="1">
      <c r="A1521" s="16"/>
      <c r="B1521" s="41"/>
      <c r="C1521" s="41"/>
      <c r="D1521" s="41"/>
      <c r="E1521" s="41"/>
      <c r="F1521" s="16"/>
      <c r="G1521" s="16"/>
      <c r="H1521" s="16"/>
      <c r="I1521" s="16"/>
      <c r="J1521" s="16"/>
      <c r="K1521" s="16"/>
      <c r="L1521" s="16"/>
      <c r="M1521" s="41"/>
      <c r="N1521" s="41"/>
      <c r="O1521" s="41"/>
      <c r="P1521" s="41"/>
      <c r="Q1521" s="41"/>
      <c r="R1521" s="41"/>
      <c r="S1521" s="41"/>
      <c r="T1521" s="82"/>
      <c r="U1521" s="82"/>
      <c r="V1521" s="89"/>
      <c r="W1521" s="92"/>
      <c r="X1521" s="82"/>
      <c r="Y1521" s="82"/>
      <c r="Z1521" s="82"/>
      <c r="AA1521" s="82"/>
      <c r="AB1521" s="82"/>
      <c r="AC1521" s="82"/>
      <c r="AD1521" s="82"/>
      <c r="AE1521" s="94"/>
    </row>
  </sheetData>
  <mergeCells count="1">
    <mergeCell ref="AB1:AD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N3613"/>
  <sheetViews>
    <sheetView tabSelected="1" topLeftCell="A281" workbookViewId="0">
      <selection activeCell="F4" sqref="F4:H7"/>
    </sheetView>
  </sheetViews>
  <sheetFormatPr baseColWidth="10" defaultColWidth="14.453125" defaultRowHeight="15" customHeight="1"/>
  <cols>
    <col min="1" max="1" width="24.81640625" customWidth="1"/>
    <col min="2" max="2" width="38.453125" customWidth="1"/>
    <col min="3" max="3" width="30.81640625" customWidth="1"/>
    <col min="4" max="4" width="21.54296875" customWidth="1"/>
    <col min="5" max="5" width="16.1796875" hidden="1" customWidth="1"/>
    <col min="6" max="6" width="33.26953125" hidden="1" customWidth="1"/>
    <col min="7" max="7" width="15.81640625" hidden="1" customWidth="1"/>
    <col min="8" max="8" width="24.54296875" customWidth="1"/>
    <col min="9" max="13" width="10.453125" customWidth="1"/>
    <col min="14" max="14" width="10" hidden="1" customWidth="1"/>
  </cols>
  <sheetData>
    <row r="1" spans="1:14" ht="32.25" customHeight="1">
      <c r="A1" s="279" t="s">
        <v>412</v>
      </c>
      <c r="B1" s="255"/>
      <c r="C1" s="280" t="s">
        <v>8</v>
      </c>
      <c r="D1" s="256"/>
      <c r="E1" s="256"/>
      <c r="F1" s="256"/>
      <c r="G1" s="256"/>
      <c r="H1" s="256"/>
      <c r="I1" s="256"/>
      <c r="J1" s="256"/>
      <c r="K1" s="256"/>
      <c r="L1" s="256"/>
      <c r="M1" s="256"/>
      <c r="N1" s="281"/>
    </row>
    <row r="2" spans="1:14" ht="30.75" customHeight="1">
      <c r="A2" s="254" t="s">
        <v>413</v>
      </c>
      <c r="B2" s="255"/>
      <c r="C2" s="254" t="s">
        <v>29</v>
      </c>
      <c r="D2" s="256"/>
      <c r="E2" s="256"/>
      <c r="F2" s="256"/>
      <c r="G2" s="256"/>
      <c r="H2" s="256"/>
      <c r="I2" s="256"/>
      <c r="J2" s="256"/>
      <c r="K2" s="256"/>
      <c r="L2" s="256"/>
      <c r="M2" s="256"/>
      <c r="N2" s="255"/>
    </row>
    <row r="3" spans="1:14" ht="52" customHeight="1">
      <c r="A3" s="99" t="s">
        <v>19</v>
      </c>
      <c r="B3" s="254" t="s">
        <v>28</v>
      </c>
      <c r="C3" s="255"/>
      <c r="D3" s="99" t="s">
        <v>414</v>
      </c>
      <c r="E3" s="258" t="str">
        <f t="array" ref="E3">INDEX(BASE_DATOS!U$2:U$103,MATCH(C2,BASE_DATOS!W$2:W$103,0))</f>
        <v xml:space="preserve">Implementar gradualmente el sistema de gestión de la calidad para la excelencia que promueva la planificación y ejecución orientada a la mejora continua y pertinente de todo el quehacer universitario   </v>
      </c>
      <c r="F3" s="256"/>
      <c r="G3" s="256"/>
      <c r="H3" s="256"/>
      <c r="I3" s="256"/>
      <c r="J3" s="256"/>
      <c r="K3" s="256"/>
      <c r="L3" s="256"/>
      <c r="M3" s="256"/>
      <c r="N3" s="255"/>
    </row>
    <row r="4" spans="1:14" ht="30" customHeight="1">
      <c r="A4" s="259" t="s">
        <v>415</v>
      </c>
      <c r="B4" s="282" t="s">
        <v>45</v>
      </c>
      <c r="C4" s="261"/>
      <c r="D4" s="262"/>
      <c r="E4" s="268" t="s">
        <v>416</v>
      </c>
      <c r="F4" s="273" t="e">
        <f t="array" ref="F4">INDEX(BASE_DATOS!Y$2:Y$103,MATCH(B4,BASE_DATOS!X$2:X$103,0))</f>
        <v>#VALUE!</v>
      </c>
      <c r="G4" s="247"/>
      <c r="H4" s="247"/>
      <c r="I4" s="274" t="s">
        <v>417</v>
      </c>
      <c r="J4" s="275" t="e">
        <f t="array" ref="J4">INDEX(BASE_DATOS!Z$2:Z$103,MATCH(B4,BASE_DATOS!X$2:X$103,0))</f>
        <v>#VALUE!</v>
      </c>
      <c r="K4" s="266"/>
      <c r="L4" s="266"/>
      <c r="M4" s="266"/>
      <c r="N4" s="267"/>
    </row>
    <row r="5" spans="1:14" ht="19.5" customHeight="1">
      <c r="A5" s="252"/>
      <c r="B5" s="263"/>
      <c r="C5" s="247"/>
      <c r="D5" s="264"/>
      <c r="E5" s="252"/>
      <c r="F5" s="247"/>
      <c r="G5" s="247"/>
      <c r="H5" s="247"/>
      <c r="I5" s="252"/>
      <c r="J5" s="276"/>
      <c r="K5" s="256"/>
      <c r="L5" s="256"/>
      <c r="M5" s="256"/>
      <c r="N5" s="255"/>
    </row>
    <row r="6" spans="1:14" ht="19.5" customHeight="1">
      <c r="A6" s="252"/>
      <c r="B6" s="263"/>
      <c r="C6" s="247"/>
      <c r="D6" s="264"/>
      <c r="E6" s="252"/>
      <c r="F6" s="247"/>
      <c r="G6" s="247"/>
      <c r="H6" s="247"/>
      <c r="I6" s="252"/>
      <c r="J6" s="276"/>
      <c r="K6" s="256"/>
      <c r="L6" s="256"/>
      <c r="M6" s="256"/>
      <c r="N6" s="255"/>
    </row>
    <row r="7" spans="1:14" ht="19.5" customHeight="1">
      <c r="A7" s="253"/>
      <c r="B7" s="265"/>
      <c r="C7" s="266"/>
      <c r="D7" s="267"/>
      <c r="E7" s="253"/>
      <c r="F7" s="266"/>
      <c r="G7" s="266"/>
      <c r="H7" s="266"/>
      <c r="I7" s="253"/>
      <c r="J7" s="276"/>
      <c r="K7" s="256"/>
      <c r="L7" s="256"/>
      <c r="M7" s="256"/>
      <c r="N7" s="255"/>
    </row>
    <row r="8" spans="1:14" ht="22.5" customHeight="1">
      <c r="A8" s="269" t="s">
        <v>418</v>
      </c>
      <c r="B8" s="269" t="s">
        <v>419</v>
      </c>
      <c r="C8" s="270" t="s">
        <v>420</v>
      </c>
      <c r="D8" s="269" t="s">
        <v>421</v>
      </c>
      <c r="E8" s="269" t="s">
        <v>422</v>
      </c>
      <c r="F8" s="272" t="s">
        <v>16</v>
      </c>
      <c r="G8" s="269" t="s">
        <v>423</v>
      </c>
      <c r="H8" s="269" t="s">
        <v>424</v>
      </c>
      <c r="I8" s="271" t="s">
        <v>425</v>
      </c>
      <c r="J8" s="256"/>
      <c r="K8" s="256"/>
      <c r="L8" s="256"/>
      <c r="M8" s="256"/>
      <c r="N8" s="255"/>
    </row>
    <row r="9" spans="1:14" ht="22.5" customHeight="1">
      <c r="A9" s="253"/>
      <c r="B9" s="253"/>
      <c r="C9" s="253"/>
      <c r="D9" s="253"/>
      <c r="E9" s="253"/>
      <c r="F9" s="265"/>
      <c r="G9" s="253"/>
      <c r="H9" s="253"/>
      <c r="I9" s="100">
        <v>2023</v>
      </c>
      <c r="J9" s="100">
        <v>2024</v>
      </c>
      <c r="K9" s="100">
        <v>2025</v>
      </c>
      <c r="L9" s="100">
        <v>2026</v>
      </c>
      <c r="M9" s="100">
        <v>2027</v>
      </c>
      <c r="N9" s="101" t="s">
        <v>426</v>
      </c>
    </row>
    <row r="10" spans="1:14" ht="14.5" hidden="1">
      <c r="A10" s="278" t="s">
        <v>427</v>
      </c>
      <c r="B10" s="102"/>
      <c r="C10" s="103"/>
      <c r="D10" s="104"/>
      <c r="E10" s="105"/>
      <c r="F10" s="106"/>
      <c r="G10" s="107" t="s">
        <v>1059</v>
      </c>
      <c r="H10" s="106"/>
      <c r="I10" s="108"/>
      <c r="J10" s="108"/>
      <c r="K10" s="108"/>
      <c r="L10" s="108"/>
      <c r="M10" s="108"/>
      <c r="N10" s="109">
        <v>1</v>
      </c>
    </row>
    <row r="11" spans="1:14" ht="29">
      <c r="A11" s="249"/>
      <c r="B11" s="110" t="s">
        <v>85</v>
      </c>
      <c r="C11" s="111" t="s">
        <v>429</v>
      </c>
      <c r="D11" s="112">
        <v>1</v>
      </c>
      <c r="E11" s="113">
        <v>1</v>
      </c>
      <c r="F11" s="114" t="s">
        <v>25</v>
      </c>
      <c r="G11" s="115" t="s">
        <v>428</v>
      </c>
      <c r="H11" s="106" t="s">
        <v>430</v>
      </c>
      <c r="I11" s="108">
        <v>0.1</v>
      </c>
      <c r="J11" s="108">
        <v>0.2</v>
      </c>
      <c r="K11" s="108">
        <v>0.2</v>
      </c>
      <c r="L11" s="108">
        <v>0.2</v>
      </c>
      <c r="M11" s="108">
        <v>0.3</v>
      </c>
      <c r="N11" s="109">
        <v>1</v>
      </c>
    </row>
    <row r="12" spans="1:14" ht="27" hidden="1" customHeight="1">
      <c r="A12" s="249"/>
      <c r="B12" s="116"/>
      <c r="C12" s="111"/>
      <c r="D12" s="117"/>
      <c r="E12" s="118"/>
      <c r="F12" s="119"/>
      <c r="G12" s="120"/>
      <c r="H12" s="121"/>
      <c r="I12" s="122"/>
      <c r="J12" s="122"/>
      <c r="K12" s="122"/>
      <c r="L12" s="122"/>
      <c r="M12" s="122"/>
      <c r="N12" s="123"/>
    </row>
    <row r="13" spans="1:14" ht="14.5" hidden="1">
      <c r="A13" s="249"/>
      <c r="B13" s="116"/>
      <c r="C13" s="124"/>
      <c r="D13" s="117"/>
      <c r="E13" s="118"/>
      <c r="F13" s="119"/>
      <c r="G13" s="115" t="e">
        <f ca="1">_xludf.IFS(F13=BASE_DATOS!R$2,"N/A",F13=BASE_DATOS!R$3,"N/A",F13=BASE_DATOS!R$4,"INDICAR",F13=BASE_DATOS!R$7,"N/A",F13=BASE_DATOS!R$5,"INDICAR",F13=BASE_DATOS!R$6,"INDICAR",F13=BASE_DATOS!R$8," INDICAR",F13=BASE_DATOS!R$9," ")</f>
        <v>#NAME?</v>
      </c>
      <c r="H13" s="121"/>
      <c r="I13" s="122"/>
      <c r="J13" s="122"/>
      <c r="K13" s="122"/>
      <c r="L13" s="122"/>
      <c r="M13" s="122"/>
      <c r="N13" s="123">
        <f t="shared" ref="N13:N22" si="0">SUM(I13:M13)</f>
        <v>0</v>
      </c>
    </row>
    <row r="14" spans="1:14" ht="43.5">
      <c r="A14" s="249"/>
      <c r="B14" s="116" t="s">
        <v>135</v>
      </c>
      <c r="C14" s="125" t="s">
        <v>431</v>
      </c>
      <c r="D14" s="117">
        <v>24</v>
      </c>
      <c r="E14" s="111">
        <v>1</v>
      </c>
      <c r="F14" s="11" t="s">
        <v>25</v>
      </c>
      <c r="G14" s="120" t="e">
        <f ca="1">_xludf.IFS(F14=BASE_DATOS!R$2,"N/A",F14=BASE_DATOS!R$3,"N/A",F14=BASE_DATOS!R$4,"INDICAR",F14=BASE_DATOS!R$7,"N/A",F14=BASE_DATOS!R$5,"INDICAR",F14=BASE_DATOS!R$6,"INDICAR",F14=BASE_DATOS!R$8," INDICAR",F14=BASE_DATOS!R$9," ")</f>
        <v>#NAME?</v>
      </c>
      <c r="H14" s="126" t="s">
        <v>430</v>
      </c>
      <c r="I14" s="127">
        <v>0.2</v>
      </c>
      <c r="J14" s="127">
        <v>0.2</v>
      </c>
      <c r="K14" s="127">
        <v>0.2</v>
      </c>
      <c r="L14" s="127">
        <v>0.2</v>
      </c>
      <c r="M14" s="127">
        <v>0.2</v>
      </c>
      <c r="N14" s="123">
        <f t="shared" si="0"/>
        <v>1</v>
      </c>
    </row>
    <row r="15" spans="1:14" ht="14.5" hidden="1">
      <c r="A15" s="249"/>
      <c r="B15" s="116"/>
      <c r="C15" s="118"/>
      <c r="D15" s="128"/>
      <c r="E15" s="111"/>
      <c r="F15" s="11"/>
      <c r="G15" s="120" t="e">
        <f ca="1">_xludf.IFS(F15=BASE_DATOS!R$2,"N/A",F15=BASE_DATOS!R$3,"N/A",F15=BASE_DATOS!R$4,"INDICAR",F15=BASE_DATOS!R$7,"N/A",F15=BASE_DATOS!R$5,"INDICAR",F15=BASE_DATOS!R$6,"INDICAR",F15=BASE_DATOS!R$8," INDICAR",F15=BASE_DATOS!R$9," ")</f>
        <v>#NAME?</v>
      </c>
      <c r="H15" s="126"/>
      <c r="I15" s="127"/>
      <c r="J15" s="127"/>
      <c r="K15" s="127"/>
      <c r="L15" s="127"/>
      <c r="M15" s="127"/>
      <c r="N15" s="129">
        <f t="shared" si="0"/>
        <v>0</v>
      </c>
    </row>
    <row r="16" spans="1:14" ht="43.5">
      <c r="A16" s="249"/>
      <c r="B16" s="116" t="s">
        <v>147</v>
      </c>
      <c r="C16" s="130" t="s">
        <v>432</v>
      </c>
      <c r="D16" s="117">
        <v>1</v>
      </c>
      <c r="E16" s="118">
        <v>0</v>
      </c>
      <c r="F16" s="119" t="s">
        <v>25</v>
      </c>
      <c r="G16" s="120" t="e">
        <f ca="1">_xludf.IFS(F16=BASE_DATOS!R$2,"N/A",F16=BASE_DATOS!R$3,"N/A",F16=BASE_DATOS!R$4,"INDICAR",F16=BASE_DATOS!R$7,"N/A",F16=BASE_DATOS!R$5,"INDICAR",F16=BASE_DATOS!R$6,"INDICAR",F16=BASE_DATOS!R$8," INDICAR",F16=BASE_DATOS!R$9," ")</f>
        <v>#NAME?</v>
      </c>
      <c r="H16" s="121" t="s">
        <v>433</v>
      </c>
      <c r="I16" s="122">
        <v>0.5</v>
      </c>
      <c r="J16" s="122">
        <v>0.5</v>
      </c>
      <c r="K16" s="122"/>
      <c r="L16" s="122"/>
      <c r="M16" s="122"/>
      <c r="N16" s="123">
        <f t="shared" si="0"/>
        <v>1</v>
      </c>
    </row>
    <row r="17" spans="1:14" ht="29">
      <c r="A17" s="249"/>
      <c r="B17" s="116" t="s">
        <v>55</v>
      </c>
      <c r="C17" s="128" t="s">
        <v>434</v>
      </c>
      <c r="D17" s="117">
        <v>5</v>
      </c>
      <c r="E17" s="118">
        <v>0</v>
      </c>
      <c r="F17" s="119" t="s">
        <v>25</v>
      </c>
      <c r="G17" s="120" t="e">
        <f ca="1">_xludf.IFS(F17=BASE_DATOS!R$2,"N/A",F17=BASE_DATOS!R$3,"N/A",F17=BASE_DATOS!R$4,"INDICAR",F17=BASE_DATOS!R$7,"N/A",F17=BASE_DATOS!R$5,"INDICAR",F17=BASE_DATOS!R$6,"INDICAR",F17=BASE_DATOS!R$8," INDICAR",F17=BASE_DATOS!R$9," ")</f>
        <v>#NAME?</v>
      </c>
      <c r="H17" s="121" t="s">
        <v>430</v>
      </c>
      <c r="I17" s="122">
        <v>0.2</v>
      </c>
      <c r="J17" s="122">
        <v>0.2</v>
      </c>
      <c r="K17" s="122">
        <v>0.2</v>
      </c>
      <c r="L17" s="122">
        <v>0.2</v>
      </c>
      <c r="M17" s="122">
        <v>0.2</v>
      </c>
      <c r="N17" s="123">
        <f t="shared" si="0"/>
        <v>1</v>
      </c>
    </row>
    <row r="18" spans="1:14" ht="29">
      <c r="A18" s="249"/>
      <c r="B18" s="116" t="s">
        <v>55</v>
      </c>
      <c r="C18" s="130" t="s">
        <v>435</v>
      </c>
      <c r="D18" s="117">
        <v>5</v>
      </c>
      <c r="E18" s="118">
        <v>0</v>
      </c>
      <c r="F18" s="119" t="s">
        <v>25</v>
      </c>
      <c r="G18" s="120" t="e">
        <f ca="1">_xludf.IFS(F18=BASE_DATOS!R$2,"N/A",F18=BASE_DATOS!R$3,"N/A",F18=BASE_DATOS!R$4,"INDICAR",F18=BASE_DATOS!R$7,"N/A",F18=BASE_DATOS!R$5,"INDICAR",F18=BASE_DATOS!R$6,"INDICAR",F18=BASE_DATOS!R$8," INDICAR",F18=BASE_DATOS!R$9," ")</f>
        <v>#NAME?</v>
      </c>
      <c r="H18" s="121" t="s">
        <v>430</v>
      </c>
      <c r="I18" s="122">
        <v>0.2</v>
      </c>
      <c r="J18" s="122">
        <v>0.2</v>
      </c>
      <c r="K18" s="122">
        <v>0.2</v>
      </c>
      <c r="L18" s="122">
        <v>0.2</v>
      </c>
      <c r="M18" s="122">
        <v>0.2</v>
      </c>
      <c r="N18" s="123">
        <f t="shared" si="0"/>
        <v>1</v>
      </c>
    </row>
    <row r="19" spans="1:14" ht="43.5">
      <c r="A19" s="249"/>
      <c r="B19" s="116" t="s">
        <v>71</v>
      </c>
      <c r="C19" s="131" t="s">
        <v>436</v>
      </c>
      <c r="D19" s="117">
        <v>2</v>
      </c>
      <c r="E19" s="118"/>
      <c r="F19" s="119" t="s">
        <v>25</v>
      </c>
      <c r="G19" s="120" t="e">
        <f ca="1">_xludf.IFS(F19=BASE_DATOS!R$2,"N/A",F19=BASE_DATOS!R$3,"N/A",F19=BASE_DATOS!R$4,"INDICAR",F19=BASE_DATOS!R$7,"N/A",F19=BASE_DATOS!R$5,"INDICAR",F19=BASE_DATOS!R$6,"INDICAR",F19=BASE_DATOS!R$8," INDICAR",F19=BASE_DATOS!R$9," ")</f>
        <v>#NAME?</v>
      </c>
      <c r="H19" s="121" t="s">
        <v>430</v>
      </c>
      <c r="I19" s="122">
        <v>0.2</v>
      </c>
      <c r="J19" s="122">
        <v>0.2</v>
      </c>
      <c r="K19" s="122">
        <v>0.2</v>
      </c>
      <c r="L19" s="122">
        <v>0.2</v>
      </c>
      <c r="M19" s="122">
        <v>0.2</v>
      </c>
      <c r="N19" s="123">
        <f t="shared" si="0"/>
        <v>1</v>
      </c>
    </row>
    <row r="20" spans="1:14" ht="29">
      <c r="A20" s="250"/>
      <c r="B20" s="116" t="s">
        <v>71</v>
      </c>
      <c r="C20" s="111" t="s">
        <v>437</v>
      </c>
      <c r="D20" s="117">
        <v>1</v>
      </c>
      <c r="E20" s="118"/>
      <c r="F20" s="119" t="s">
        <v>25</v>
      </c>
      <c r="G20" s="120" t="e">
        <f ca="1">_xludf.IFS(F20=BASE_DATOS!R$2,"N/A",F20=BASE_DATOS!R$3,"N/A",F20=BASE_DATOS!R$4,"INDICAR",F20=BASE_DATOS!R$7,"N/A",F20=BASE_DATOS!R$5,"INDICAR",F20=BASE_DATOS!R$6,"INDICAR",F20=BASE_DATOS!R$8," INDICAR",F20=BASE_DATOS!R$9," ")</f>
        <v>#NAME?</v>
      </c>
      <c r="H20" s="121" t="s">
        <v>430</v>
      </c>
      <c r="I20" s="122">
        <v>0.1</v>
      </c>
      <c r="J20" s="122">
        <v>0.2</v>
      </c>
      <c r="K20" s="122">
        <v>0.25</v>
      </c>
      <c r="L20" s="122">
        <v>0.25</v>
      </c>
      <c r="M20" s="122">
        <v>0.2</v>
      </c>
      <c r="N20" s="123">
        <f t="shared" si="0"/>
        <v>1</v>
      </c>
    </row>
    <row r="21" spans="1:14" ht="29">
      <c r="A21" s="248" t="s">
        <v>438</v>
      </c>
      <c r="B21" s="116" t="s">
        <v>111</v>
      </c>
      <c r="C21" s="130" t="s">
        <v>439</v>
      </c>
      <c r="D21" s="117">
        <v>1</v>
      </c>
      <c r="E21" s="118">
        <v>1</v>
      </c>
      <c r="F21" s="119" t="s">
        <v>25</v>
      </c>
      <c r="G21" s="120" t="e">
        <f ca="1">_xludf.IFS(F21=BASE_DATOS!R$2,"N/A",F21=BASE_DATOS!R$3,"N/A",F21=BASE_DATOS!R$4,"INDICAR",F21=BASE_DATOS!R$7,"N/A",F21=BASE_DATOS!R$5,"INDICAR",F21=BASE_DATOS!R$6,"INDICAR",F21=BASE_DATOS!R$8," INDICAR",F21=BASE_DATOS!R$9," ")</f>
        <v>#NAME?</v>
      </c>
      <c r="H21" s="121" t="s">
        <v>430</v>
      </c>
      <c r="I21" s="122">
        <v>0.2</v>
      </c>
      <c r="J21" s="122">
        <v>0.2</v>
      </c>
      <c r="K21" s="122">
        <v>0.2</v>
      </c>
      <c r="L21" s="122">
        <v>0.2</v>
      </c>
      <c r="M21" s="122">
        <v>0.2</v>
      </c>
      <c r="N21" s="123">
        <f t="shared" si="0"/>
        <v>1</v>
      </c>
    </row>
    <row r="22" spans="1:14" ht="43.5">
      <c r="A22" s="249"/>
      <c r="B22" s="116" t="s">
        <v>135</v>
      </c>
      <c r="C22" s="132" t="s">
        <v>440</v>
      </c>
      <c r="D22" s="117">
        <v>1</v>
      </c>
      <c r="E22" s="111">
        <v>1</v>
      </c>
      <c r="F22" s="11" t="s">
        <v>25</v>
      </c>
      <c r="G22" s="120" t="e">
        <f ca="1">_xludf.IFS(F22=BASE_DATOS!R$2,"N/A",F22=BASE_DATOS!R$3,"N/A",F22=BASE_DATOS!R$4,"INDICAR",F22=BASE_DATOS!R$7,"N/A",F22=BASE_DATOS!R$5,"INDICAR",F22=BASE_DATOS!R$6,"INDICAR",F22=BASE_DATOS!R$8," INDICAR",F22=BASE_DATOS!R$9," ")</f>
        <v>#NAME?</v>
      </c>
      <c r="H22" s="126" t="s">
        <v>430</v>
      </c>
      <c r="I22" s="127">
        <v>0.2</v>
      </c>
      <c r="J22" s="127">
        <v>0.2</v>
      </c>
      <c r="K22" s="127">
        <v>0.2</v>
      </c>
      <c r="L22" s="127">
        <v>0.2</v>
      </c>
      <c r="M22" s="127">
        <v>0.2</v>
      </c>
      <c r="N22" s="123">
        <f t="shared" si="0"/>
        <v>1</v>
      </c>
    </row>
    <row r="23" spans="1:14" ht="14.5">
      <c r="A23" s="249"/>
      <c r="B23" s="110" t="s">
        <v>85</v>
      </c>
      <c r="C23" s="111" t="s">
        <v>441</v>
      </c>
      <c r="D23" s="117">
        <v>1</v>
      </c>
      <c r="E23" s="113">
        <v>1</v>
      </c>
      <c r="F23" s="114" t="s">
        <v>25</v>
      </c>
      <c r="G23" s="115" t="s">
        <v>428</v>
      </c>
      <c r="H23" s="106" t="s">
        <v>430</v>
      </c>
      <c r="I23" s="108">
        <v>0.1</v>
      </c>
      <c r="J23" s="108">
        <v>0.2</v>
      </c>
      <c r="K23" s="108">
        <v>0.2</v>
      </c>
      <c r="L23" s="108">
        <v>0.2</v>
      </c>
      <c r="M23" s="108">
        <v>0.3</v>
      </c>
      <c r="N23" s="109">
        <v>1</v>
      </c>
    </row>
    <row r="24" spans="1:14" ht="29">
      <c r="A24" s="249"/>
      <c r="B24" s="116" t="s">
        <v>39</v>
      </c>
      <c r="C24" s="124" t="s">
        <v>442</v>
      </c>
      <c r="D24" s="117">
        <v>1</v>
      </c>
      <c r="E24" s="118">
        <v>1</v>
      </c>
      <c r="F24" s="119" t="s">
        <v>25</v>
      </c>
      <c r="G24" s="115" t="e">
        <f ca="1">_xludf.IFS(F24=BASE_DATOS!R$2,"N/A",F24=BASE_DATOS!R$3,"N/A",F24=BASE_DATOS!R$4,"INDICAR",F24=BASE_DATOS!R$7,"N/A",F24=BASE_DATOS!R$5,"INDICAR",F24=BASE_DATOS!R$6,"INDICAR",F24=BASE_DATOS!R$8," INDICAR",F24=BASE_DATOS!R$9," ")</f>
        <v>#NAME?</v>
      </c>
      <c r="H24" s="121" t="s">
        <v>430</v>
      </c>
      <c r="I24" s="122">
        <v>0.2</v>
      </c>
      <c r="J24" s="122">
        <v>0.2</v>
      </c>
      <c r="K24" s="122">
        <v>0.2</v>
      </c>
      <c r="L24" s="122">
        <v>0.2</v>
      </c>
      <c r="M24" s="122">
        <v>0.2</v>
      </c>
      <c r="N24" s="123">
        <f t="shared" ref="N24:N42" si="1">SUM(I24:M24)</f>
        <v>1</v>
      </c>
    </row>
    <row r="25" spans="1:14" ht="29">
      <c r="A25" s="249"/>
      <c r="B25" s="116" t="s">
        <v>55</v>
      </c>
      <c r="C25" s="133" t="s">
        <v>443</v>
      </c>
      <c r="D25" s="134">
        <v>1</v>
      </c>
      <c r="E25" s="118">
        <v>0</v>
      </c>
      <c r="F25" s="119" t="s">
        <v>25</v>
      </c>
      <c r="G25" s="120" t="e">
        <f ca="1">_xludf.IFS(F25=BASE_DATOS!R$2,"N/A",F25=BASE_DATOS!R$3,"N/A",F25=BASE_DATOS!R$4,"INDICAR",F25=BASE_DATOS!R$7,"N/A",F25=BASE_DATOS!R$5,"INDICAR",F25=BASE_DATOS!R$6,"INDICAR",F25=BASE_DATOS!R$8," INDICAR",F25=BASE_DATOS!R$9," ")</f>
        <v>#NAME?</v>
      </c>
      <c r="H25" s="121" t="s">
        <v>430</v>
      </c>
      <c r="I25" s="122">
        <v>0.2</v>
      </c>
      <c r="J25" s="122">
        <v>0.2</v>
      </c>
      <c r="K25" s="122">
        <v>0.2</v>
      </c>
      <c r="L25" s="122">
        <v>0.2</v>
      </c>
      <c r="M25" s="122">
        <v>0.2</v>
      </c>
      <c r="N25" s="123">
        <f t="shared" si="1"/>
        <v>1</v>
      </c>
    </row>
    <row r="26" spans="1:14" ht="58">
      <c r="A26" s="249"/>
      <c r="B26" s="116" t="s">
        <v>142</v>
      </c>
      <c r="C26" s="135" t="s">
        <v>444</v>
      </c>
      <c r="D26" s="134">
        <v>1</v>
      </c>
      <c r="E26" s="118">
        <v>0</v>
      </c>
      <c r="F26" s="119" t="s">
        <v>25</v>
      </c>
      <c r="G26" s="120" t="e">
        <f ca="1">_xludf.IFS(F26=BASE_DATOS!R$2,"N/A",F26=BASE_DATOS!R$3,"N/A",F26=BASE_DATOS!R$4,"INDICAR",F26=BASE_DATOS!R$7,"N/A",F26=BASE_DATOS!R$5,"INDICAR",F26=BASE_DATOS!R$6,"INDICAR",F26=BASE_DATOS!R$8," INDICAR",F26=BASE_DATOS!R$9," ")</f>
        <v>#NAME?</v>
      </c>
      <c r="H26" s="121" t="s">
        <v>430</v>
      </c>
      <c r="I26" s="122">
        <v>0.2</v>
      </c>
      <c r="J26" s="122">
        <v>0.2</v>
      </c>
      <c r="K26" s="122">
        <v>0.2</v>
      </c>
      <c r="L26" s="122">
        <v>0.2</v>
      </c>
      <c r="M26" s="122">
        <v>0.2</v>
      </c>
      <c r="N26" s="123">
        <f t="shared" si="1"/>
        <v>1</v>
      </c>
    </row>
    <row r="27" spans="1:14" ht="43.5">
      <c r="A27" s="249"/>
      <c r="B27" s="116" t="s">
        <v>99</v>
      </c>
      <c r="C27" s="135" t="s">
        <v>445</v>
      </c>
      <c r="D27" s="134">
        <v>1</v>
      </c>
      <c r="E27" s="118">
        <v>1</v>
      </c>
      <c r="F27" s="119" t="s">
        <v>25</v>
      </c>
      <c r="G27" s="120" t="e">
        <f ca="1">_xludf.IFS(F27=BASE_DATOS!R$2,"N/A",F27=BASE_DATOS!R$3,"N/A",F27=BASE_DATOS!R$4,"INDICAR",F27=BASE_DATOS!R$7,"N/A",F27=BASE_DATOS!R$5,"INDICAR",F27=BASE_DATOS!R$6,"INDICAR",F27=BASE_DATOS!R$8," INDICAR",F27=BASE_DATOS!R$9," ")</f>
        <v>#NAME?</v>
      </c>
      <c r="H27" s="121" t="s">
        <v>430</v>
      </c>
      <c r="I27" s="122">
        <v>0.2</v>
      </c>
      <c r="J27" s="122">
        <v>0.2</v>
      </c>
      <c r="K27" s="122">
        <v>0.2</v>
      </c>
      <c r="L27" s="122">
        <v>0.2</v>
      </c>
      <c r="M27" s="122">
        <v>0.2</v>
      </c>
      <c r="N27" s="123">
        <f t="shared" si="1"/>
        <v>1</v>
      </c>
    </row>
    <row r="28" spans="1:14" ht="43.5">
      <c r="A28" s="249"/>
      <c r="B28" s="116" t="s">
        <v>130</v>
      </c>
      <c r="C28" s="111" t="s">
        <v>446</v>
      </c>
      <c r="D28" s="134">
        <v>1</v>
      </c>
      <c r="E28" s="118">
        <v>1</v>
      </c>
      <c r="F28" s="119" t="s">
        <v>25</v>
      </c>
      <c r="G28" s="120" t="e">
        <f ca="1">_xludf.IFS(F28=BASE_DATOS!R$2,"N/A",F28=BASE_DATOS!R$3,"N/A",F28=BASE_DATOS!R$4,"INDICAR",F28=BASE_DATOS!R$7,"N/A",F28=BASE_DATOS!R$5,"INDICAR",F28=BASE_DATOS!R$6,"INDICAR",F28=BASE_DATOS!R$8," INDICAR",F28=BASE_DATOS!R$9," ")</f>
        <v>#NAME?</v>
      </c>
      <c r="H28" s="121" t="s">
        <v>430</v>
      </c>
      <c r="I28" s="122">
        <v>0.2</v>
      </c>
      <c r="J28" s="122">
        <v>0.2</v>
      </c>
      <c r="K28" s="122">
        <v>0.2</v>
      </c>
      <c r="L28" s="122">
        <v>0.2</v>
      </c>
      <c r="M28" s="122">
        <v>0.2</v>
      </c>
      <c r="N28" s="123">
        <f t="shared" si="1"/>
        <v>1</v>
      </c>
    </row>
    <row r="29" spans="1:14" ht="43.5">
      <c r="A29" s="249"/>
      <c r="B29" s="116" t="s">
        <v>71</v>
      </c>
      <c r="C29" s="136" t="s">
        <v>446</v>
      </c>
      <c r="D29" s="134">
        <v>1</v>
      </c>
      <c r="E29" s="111"/>
      <c r="F29" s="11" t="s">
        <v>25</v>
      </c>
      <c r="G29" s="120" t="e">
        <f ca="1">_xludf.IFS(F29=BASE_DATOS!R$2,"N/A",F29=BASE_DATOS!R$3,"N/A",F29=BASE_DATOS!R$4,"INDICAR",F29=BASE_DATOS!R$7,"N/A",F29=BASE_DATOS!R$5,"INDICAR",F29=BASE_DATOS!R$6,"INDICAR",F29=BASE_DATOS!R$8," INDICAR",F29=BASE_DATOS!R$9," ")</f>
        <v>#NAME?</v>
      </c>
      <c r="H29" s="126" t="s">
        <v>430</v>
      </c>
      <c r="I29" s="127">
        <v>0.1</v>
      </c>
      <c r="J29" s="127">
        <v>0.1</v>
      </c>
      <c r="K29" s="127">
        <v>0.25</v>
      </c>
      <c r="L29" s="127">
        <v>0.25</v>
      </c>
      <c r="M29" s="127">
        <v>0.3</v>
      </c>
      <c r="N29" s="123">
        <f t="shared" si="1"/>
        <v>1</v>
      </c>
    </row>
    <row r="30" spans="1:14" ht="14.5" hidden="1">
      <c r="A30" s="249"/>
      <c r="B30" s="137"/>
      <c r="C30" s="138"/>
      <c r="D30" s="139"/>
      <c r="E30" s="140"/>
      <c r="F30" s="121"/>
      <c r="G30" s="141" t="e">
        <f ca="1">_xludf.IFS(F30=BASE_DATOS!R$2,"N/A",F30=BASE_DATOS!R$3,"N/A",F30=BASE_DATOS!R$4,"INDICAR",F30=BASE_DATOS!R$7,"N/A",F30=BASE_DATOS!R$5,"INDICAR",F30=BASE_DATOS!R$6,"INDICAR",F30=BASE_DATOS!R$8," INDICAR",F30=BASE_DATOS!R$9," ")</f>
        <v>#NAME?</v>
      </c>
      <c r="H30" s="121"/>
      <c r="I30" s="122"/>
      <c r="J30" s="122"/>
      <c r="K30" s="122"/>
      <c r="L30" s="122"/>
      <c r="M30" s="122"/>
      <c r="N30" s="123">
        <f t="shared" si="1"/>
        <v>0</v>
      </c>
    </row>
    <row r="31" spans="1:14" ht="14.5" hidden="1">
      <c r="A31" s="250"/>
      <c r="B31" s="137"/>
      <c r="C31" s="140"/>
      <c r="D31" s="139"/>
      <c r="E31" s="140"/>
      <c r="F31" s="121"/>
      <c r="G31" s="141" t="e">
        <f ca="1">_xludf.IFS(F31=BASE_DATOS!R$2,"N/A",F31=BASE_DATOS!R$3,"N/A",F31=BASE_DATOS!R$4,"INDICAR",F31=BASE_DATOS!R$7,"N/A",F31=BASE_DATOS!R$5,"INDICAR",F31=BASE_DATOS!R$6,"INDICAR",F31=BASE_DATOS!R$8," INDICAR",F31=BASE_DATOS!R$9," ")</f>
        <v>#NAME?</v>
      </c>
      <c r="H31" s="121"/>
      <c r="I31" s="122"/>
      <c r="J31" s="122"/>
      <c r="K31" s="122"/>
      <c r="L31" s="122"/>
      <c r="M31" s="122"/>
      <c r="N31" s="123">
        <f t="shared" si="1"/>
        <v>0</v>
      </c>
    </row>
    <row r="32" spans="1:14" ht="14.5" hidden="1">
      <c r="A32" s="251"/>
      <c r="B32" s="137"/>
      <c r="C32" s="138"/>
      <c r="D32" s="139"/>
      <c r="E32" s="140"/>
      <c r="F32" s="121"/>
      <c r="G32" s="141" t="e">
        <f ca="1">_xludf.IFS(F32=BASE_DATOS!R$2,"N/A",F32=BASE_DATOS!R$3,"N/A",F32=BASE_DATOS!R$4,"INDICAR",F32=BASE_DATOS!R$7,"N/A",F32=BASE_DATOS!R$5,"INDICAR",F32=BASE_DATOS!R$6,"INDICAR",F32=BASE_DATOS!R$8," INDICAR",F32=BASE_DATOS!R$9," ")</f>
        <v>#NAME?</v>
      </c>
      <c r="H32" s="121"/>
      <c r="I32" s="122"/>
      <c r="J32" s="122"/>
      <c r="K32" s="122"/>
      <c r="L32" s="122"/>
      <c r="M32" s="122"/>
      <c r="N32" s="123">
        <f t="shared" si="1"/>
        <v>0</v>
      </c>
    </row>
    <row r="33" spans="1:14" ht="14.5" hidden="1">
      <c r="A33" s="252"/>
      <c r="B33" s="137"/>
      <c r="C33" s="138"/>
      <c r="D33" s="139"/>
      <c r="E33" s="140"/>
      <c r="F33" s="121"/>
      <c r="G33" s="141" t="e">
        <f ca="1">_xludf.IFS(F33=BASE_DATOS!R$2,"N/A",F33=BASE_DATOS!R$3,"N/A",F33=BASE_DATOS!R$4,"INDICAR",F33=BASE_DATOS!R$7,"N/A",F33=BASE_DATOS!R$5,"INDICAR",F33=BASE_DATOS!R$6,"INDICAR",F33=BASE_DATOS!R$8," INDICAR",F33=BASE_DATOS!R$9," ")</f>
        <v>#NAME?</v>
      </c>
      <c r="H33" s="121"/>
      <c r="I33" s="122"/>
      <c r="J33" s="122"/>
      <c r="K33" s="122"/>
      <c r="L33" s="122"/>
      <c r="M33" s="122"/>
      <c r="N33" s="123">
        <f t="shared" si="1"/>
        <v>0</v>
      </c>
    </row>
    <row r="34" spans="1:14" ht="14.5" hidden="1">
      <c r="A34" s="252"/>
      <c r="B34" s="137"/>
      <c r="C34" s="138"/>
      <c r="D34" s="139"/>
      <c r="E34" s="140"/>
      <c r="F34" s="121"/>
      <c r="G34" s="141" t="e">
        <f ca="1">_xludf.IFS(F34=BASE_DATOS!R$2,"N/A",F34=BASE_DATOS!R$3,"N/A",F34=BASE_DATOS!R$4,"INDICAR",F34=BASE_DATOS!R$7,"N/A",F34=BASE_DATOS!R$5,"INDICAR",F34=BASE_DATOS!R$6,"INDICAR",F34=BASE_DATOS!R$8," INDICAR",F34=BASE_DATOS!R$9," ")</f>
        <v>#NAME?</v>
      </c>
      <c r="H34" s="121"/>
      <c r="I34" s="122"/>
      <c r="J34" s="122"/>
      <c r="K34" s="122"/>
      <c r="L34" s="122"/>
      <c r="M34" s="122"/>
      <c r="N34" s="123">
        <f t="shared" si="1"/>
        <v>0</v>
      </c>
    </row>
    <row r="35" spans="1:14" ht="14.5" hidden="1">
      <c r="A35" s="252"/>
      <c r="B35" s="137"/>
      <c r="C35" s="138"/>
      <c r="D35" s="139"/>
      <c r="E35" s="140"/>
      <c r="F35" s="121"/>
      <c r="G35" s="141" t="e">
        <f ca="1">_xludf.IFS(F35=BASE_DATOS!R$2,"N/A",F35=BASE_DATOS!R$3,"N/A",F35=BASE_DATOS!R$4,"INDICAR",F35=BASE_DATOS!R$7,"N/A",F35=BASE_DATOS!R$5,"INDICAR",F35=BASE_DATOS!R$6,"INDICAR",F35=BASE_DATOS!R$8," INDICAR",F35=BASE_DATOS!R$9," ")</f>
        <v>#NAME?</v>
      </c>
      <c r="H35" s="121"/>
      <c r="I35" s="122"/>
      <c r="J35" s="122"/>
      <c r="K35" s="122"/>
      <c r="L35" s="122"/>
      <c r="M35" s="122"/>
      <c r="N35" s="123">
        <f t="shared" si="1"/>
        <v>0</v>
      </c>
    </row>
    <row r="36" spans="1:14" ht="14.5" hidden="1">
      <c r="A36" s="252"/>
      <c r="B36" s="137"/>
      <c r="C36" s="138"/>
      <c r="D36" s="139"/>
      <c r="E36" s="140"/>
      <c r="F36" s="121"/>
      <c r="G36" s="141" t="e">
        <f ca="1">_xludf.IFS(F36=BASE_DATOS!R$2,"N/A",F36=BASE_DATOS!R$3,"N/A",F36=BASE_DATOS!R$4,"INDICAR",F36=BASE_DATOS!R$7,"N/A",F36=BASE_DATOS!R$5,"INDICAR",F36=BASE_DATOS!R$6,"INDICAR",F36=BASE_DATOS!R$8," INDICAR",F36=BASE_DATOS!R$9," ")</f>
        <v>#NAME?</v>
      </c>
      <c r="H36" s="121"/>
      <c r="I36" s="122"/>
      <c r="J36" s="122"/>
      <c r="K36" s="122"/>
      <c r="L36" s="122"/>
      <c r="M36" s="122"/>
      <c r="N36" s="123">
        <f t="shared" si="1"/>
        <v>0</v>
      </c>
    </row>
    <row r="37" spans="1:14" ht="14.5" hidden="1">
      <c r="A37" s="252"/>
      <c r="B37" s="137"/>
      <c r="C37" s="138"/>
      <c r="D37" s="139"/>
      <c r="E37" s="140"/>
      <c r="F37" s="121"/>
      <c r="G37" s="141" t="e">
        <f ca="1">_xludf.IFS(F37=BASE_DATOS!R$2,"N/A",F37=BASE_DATOS!R$3,"N/A",F37=BASE_DATOS!R$4,"INDICAR",F37=BASE_DATOS!R$7,"N/A",F37=BASE_DATOS!R$5,"INDICAR",F37=BASE_DATOS!R$6,"INDICAR",F37=BASE_DATOS!R$8," INDICAR",F37=BASE_DATOS!R$9," ")</f>
        <v>#NAME?</v>
      </c>
      <c r="H37" s="121"/>
      <c r="I37" s="122"/>
      <c r="J37" s="122"/>
      <c r="K37" s="122"/>
      <c r="L37" s="122"/>
      <c r="M37" s="122"/>
      <c r="N37" s="123">
        <f t="shared" si="1"/>
        <v>0</v>
      </c>
    </row>
    <row r="38" spans="1:14" ht="14.5" hidden="1">
      <c r="A38" s="252"/>
      <c r="B38" s="137"/>
      <c r="C38" s="138"/>
      <c r="D38" s="139"/>
      <c r="E38" s="140"/>
      <c r="F38" s="121"/>
      <c r="G38" s="141" t="e">
        <f ca="1">_xludf.IFS(F38=BASE_DATOS!R$2,"N/A",F38=BASE_DATOS!R$3,"N/A",F38=BASE_DATOS!R$4,"INDICAR",F38=BASE_DATOS!R$7,"N/A",F38=BASE_DATOS!R$5,"INDICAR",F38=BASE_DATOS!R$6,"INDICAR",F38=BASE_DATOS!R$8," INDICAR",F38=BASE_DATOS!R$9," ")</f>
        <v>#NAME?</v>
      </c>
      <c r="H38" s="121"/>
      <c r="I38" s="122"/>
      <c r="J38" s="122"/>
      <c r="K38" s="122"/>
      <c r="L38" s="122"/>
      <c r="M38" s="122"/>
      <c r="N38" s="123">
        <f t="shared" si="1"/>
        <v>0</v>
      </c>
    </row>
    <row r="39" spans="1:14" ht="14.5" hidden="1">
      <c r="A39" s="252"/>
      <c r="B39" s="137"/>
      <c r="C39" s="138"/>
      <c r="D39" s="139"/>
      <c r="E39" s="140"/>
      <c r="F39" s="121"/>
      <c r="G39" s="141" t="e">
        <f ca="1">_xludf.IFS(F39=BASE_DATOS!R$2,"N/A",F39=BASE_DATOS!R$3,"N/A",F39=BASE_DATOS!R$4,"INDICAR",F39=BASE_DATOS!R$7,"N/A",F39=BASE_DATOS!R$5,"INDICAR",F39=BASE_DATOS!R$6,"INDICAR",F39=BASE_DATOS!R$8," INDICAR",F39=BASE_DATOS!R$9," ")</f>
        <v>#NAME?</v>
      </c>
      <c r="H39" s="121"/>
      <c r="I39" s="122"/>
      <c r="J39" s="122"/>
      <c r="K39" s="122"/>
      <c r="L39" s="122"/>
      <c r="M39" s="122"/>
      <c r="N39" s="123">
        <f t="shared" si="1"/>
        <v>0</v>
      </c>
    </row>
    <row r="40" spans="1:14" ht="14.5" hidden="1">
      <c r="A40" s="252"/>
      <c r="B40" s="137"/>
      <c r="C40" s="138"/>
      <c r="D40" s="139"/>
      <c r="E40" s="140"/>
      <c r="F40" s="121"/>
      <c r="G40" s="141" t="e">
        <f ca="1">_xludf.IFS(F40=BASE_DATOS!R$2,"N/A",F40=BASE_DATOS!R$3,"N/A",F40=BASE_DATOS!R$4,"INDICAR",F40=BASE_DATOS!R$7,"N/A",F40=BASE_DATOS!R$5,"INDICAR",F40=BASE_DATOS!R$6,"INDICAR",F40=BASE_DATOS!R$8," INDICAR",F40=BASE_DATOS!R$9," ")</f>
        <v>#NAME?</v>
      </c>
      <c r="H40" s="121"/>
      <c r="I40" s="122"/>
      <c r="J40" s="122"/>
      <c r="K40" s="122"/>
      <c r="L40" s="122"/>
      <c r="M40" s="122"/>
      <c r="N40" s="123">
        <f t="shared" si="1"/>
        <v>0</v>
      </c>
    </row>
    <row r="41" spans="1:14" ht="14.5" hidden="1">
      <c r="A41" s="252"/>
      <c r="B41" s="137"/>
      <c r="C41" s="138"/>
      <c r="D41" s="139"/>
      <c r="E41" s="140"/>
      <c r="F41" s="121"/>
      <c r="G41" s="141" t="e">
        <f ca="1">_xludf.IFS(F41=BASE_DATOS!R$2,"N/A",F41=BASE_DATOS!R$3,"N/A",F41=BASE_DATOS!R$4,"INDICAR",F41=BASE_DATOS!R$7,"N/A",F41=BASE_DATOS!R$5,"INDICAR",F41=BASE_DATOS!R$6,"INDICAR",F41=BASE_DATOS!R$8," INDICAR",F41=BASE_DATOS!R$9," ")</f>
        <v>#NAME?</v>
      </c>
      <c r="H41" s="121"/>
      <c r="I41" s="122"/>
      <c r="J41" s="122"/>
      <c r="K41" s="122"/>
      <c r="L41" s="122"/>
      <c r="M41" s="122"/>
      <c r="N41" s="123">
        <f t="shared" si="1"/>
        <v>0</v>
      </c>
    </row>
    <row r="42" spans="1:14" ht="14.5" hidden="1">
      <c r="A42" s="253"/>
      <c r="B42" s="137"/>
      <c r="C42" s="140"/>
      <c r="D42" s="139"/>
      <c r="E42" s="140"/>
      <c r="F42" s="121"/>
      <c r="G42" s="141" t="e">
        <f ca="1">_xludf.IFS(F42=BASE_DATOS!R$2,"N/A",F42=BASE_DATOS!R$3,"N/A",F42=BASE_DATOS!R$4,"INDICAR",F42=BASE_DATOS!R$7,"N/A",F42=BASE_DATOS!R$5,"INDICAR",F42=BASE_DATOS!R$6,"INDICAR",F42=BASE_DATOS!R$8," INDICAR",F42=BASE_DATOS!R$9," ")</f>
        <v>#NAME?</v>
      </c>
      <c r="H42" s="121"/>
      <c r="I42" s="122"/>
      <c r="J42" s="122"/>
      <c r="K42" s="122"/>
      <c r="L42" s="122"/>
      <c r="M42" s="122"/>
      <c r="N42" s="123">
        <f t="shared" si="1"/>
        <v>0</v>
      </c>
    </row>
    <row r="43" spans="1:14" ht="14.5">
      <c r="A43" s="142"/>
      <c r="B43" s="143"/>
      <c r="C43" s="142"/>
      <c r="D43" s="142"/>
      <c r="E43" s="142"/>
      <c r="F43" s="142"/>
      <c r="G43" s="142"/>
      <c r="H43" s="142"/>
      <c r="I43" s="142"/>
      <c r="J43" s="143"/>
      <c r="K43" s="143"/>
      <c r="L43" s="143"/>
      <c r="M43" s="143"/>
      <c r="N43" s="144"/>
    </row>
    <row r="44" spans="1:14" ht="14.5">
      <c r="A44" s="145"/>
      <c r="B44" s="146"/>
      <c r="C44" s="145"/>
      <c r="D44" s="145"/>
      <c r="E44" s="145"/>
      <c r="F44" s="145"/>
      <c r="G44" s="145"/>
      <c r="H44" s="145"/>
      <c r="I44" s="145"/>
      <c r="J44" s="146"/>
      <c r="K44" s="146"/>
      <c r="L44" s="146"/>
      <c r="M44" s="146"/>
      <c r="N44" s="147"/>
    </row>
    <row r="45" spans="1:14" ht="22.5" customHeight="1">
      <c r="A45" s="254" t="s">
        <v>413</v>
      </c>
      <c r="B45" s="255"/>
      <c r="C45" s="254" t="s">
        <v>29</v>
      </c>
      <c r="D45" s="256"/>
      <c r="E45" s="256"/>
      <c r="F45" s="256"/>
      <c r="G45" s="256"/>
      <c r="H45" s="256"/>
      <c r="I45" s="256"/>
      <c r="J45" s="256"/>
      <c r="K45" s="256"/>
      <c r="L45" s="256"/>
      <c r="M45" s="256"/>
      <c r="N45" s="255"/>
    </row>
    <row r="46" spans="1:14" ht="49" customHeight="1">
      <c r="A46" s="99" t="s">
        <v>19</v>
      </c>
      <c r="B46" s="254" t="s">
        <v>28</v>
      </c>
      <c r="C46" s="255"/>
      <c r="D46" s="99" t="s">
        <v>447</v>
      </c>
      <c r="E46" s="258" t="str">
        <f t="array" ref="E46">INDEX(BASE_DATOS!U$2:U$103,MATCH(C45,BASE_DATOS!W$2:W$103,0))</f>
        <v xml:space="preserve">Implementar gradualmente el sistema de gestión de la calidad para la excelencia que promueva la planificación y ejecución orientada a la mejora continua y pertinente de todo el quehacer universitario   </v>
      </c>
      <c r="F46" s="256"/>
      <c r="G46" s="256"/>
      <c r="H46" s="256"/>
      <c r="I46" s="256"/>
      <c r="J46" s="256"/>
      <c r="K46" s="256"/>
      <c r="L46" s="256"/>
      <c r="M46" s="256"/>
      <c r="N46" s="255"/>
    </row>
    <row r="47" spans="1:14" ht="28.5" customHeight="1">
      <c r="A47" s="259" t="s">
        <v>415</v>
      </c>
      <c r="B47" s="277" t="s">
        <v>61</v>
      </c>
      <c r="C47" s="261"/>
      <c r="D47" s="262"/>
      <c r="E47" s="268" t="s">
        <v>416</v>
      </c>
      <c r="F47" s="273" t="e">
        <f t="array" ref="F47">INDEX(BASE_DATOS!Y$2:Y$103,MATCH(B47,BASE_DATOS!X$2:X$103,0))</f>
        <v>#VALUE!</v>
      </c>
      <c r="G47" s="247"/>
      <c r="H47" s="247"/>
      <c r="I47" s="274" t="s">
        <v>417</v>
      </c>
      <c r="J47" s="275" t="e">
        <f t="array" ref="J47">INDEX(BASE_DATOS!Z$2:Z$103,MATCH(B47,BASE_DATOS!X$2:X$103,0))</f>
        <v>#VALUE!</v>
      </c>
      <c r="K47" s="266"/>
      <c r="L47" s="266"/>
      <c r="M47" s="266"/>
      <c r="N47" s="267"/>
    </row>
    <row r="48" spans="1:14" ht="28.5" customHeight="1">
      <c r="A48" s="252"/>
      <c r="B48" s="263"/>
      <c r="C48" s="247"/>
      <c r="D48" s="264"/>
      <c r="E48" s="252"/>
      <c r="F48" s="247"/>
      <c r="G48" s="247"/>
      <c r="H48" s="247"/>
      <c r="I48" s="252"/>
      <c r="J48" s="276"/>
      <c r="K48" s="256"/>
      <c r="L48" s="256"/>
      <c r="M48" s="256"/>
      <c r="N48" s="255"/>
    </row>
    <row r="49" spans="1:14" ht="28.5" customHeight="1">
      <c r="A49" s="252"/>
      <c r="B49" s="263"/>
      <c r="C49" s="247"/>
      <c r="D49" s="264"/>
      <c r="E49" s="252"/>
      <c r="F49" s="247"/>
      <c r="G49" s="247"/>
      <c r="H49" s="247"/>
      <c r="I49" s="252"/>
      <c r="J49" s="276"/>
      <c r="K49" s="256"/>
      <c r="L49" s="256"/>
      <c r="M49" s="256"/>
      <c r="N49" s="255"/>
    </row>
    <row r="50" spans="1:14" ht="28.5" customHeight="1">
      <c r="A50" s="253"/>
      <c r="B50" s="265"/>
      <c r="C50" s="266"/>
      <c r="D50" s="267"/>
      <c r="E50" s="253"/>
      <c r="F50" s="266"/>
      <c r="G50" s="266"/>
      <c r="H50" s="266"/>
      <c r="I50" s="253"/>
      <c r="J50" s="276"/>
      <c r="K50" s="256"/>
      <c r="L50" s="256"/>
      <c r="M50" s="256"/>
      <c r="N50" s="255"/>
    </row>
    <row r="51" spans="1:14" ht="22.5" customHeight="1">
      <c r="A51" s="269" t="s">
        <v>418</v>
      </c>
      <c r="B51" s="269" t="s">
        <v>419</v>
      </c>
      <c r="C51" s="270" t="s">
        <v>420</v>
      </c>
      <c r="D51" s="269" t="s">
        <v>421</v>
      </c>
      <c r="E51" s="269" t="s">
        <v>422</v>
      </c>
      <c r="F51" s="272" t="s">
        <v>16</v>
      </c>
      <c r="G51" s="269" t="s">
        <v>423</v>
      </c>
      <c r="H51" s="269" t="s">
        <v>424</v>
      </c>
      <c r="I51" s="271" t="s">
        <v>425</v>
      </c>
      <c r="J51" s="256"/>
      <c r="K51" s="256"/>
      <c r="L51" s="256"/>
      <c r="M51" s="256"/>
      <c r="N51" s="255"/>
    </row>
    <row r="52" spans="1:14" ht="22.5" customHeight="1">
      <c r="A52" s="253"/>
      <c r="B52" s="253"/>
      <c r="C52" s="253"/>
      <c r="D52" s="253"/>
      <c r="E52" s="253"/>
      <c r="F52" s="265"/>
      <c r="G52" s="253"/>
      <c r="H52" s="253"/>
      <c r="I52" s="100">
        <v>2023</v>
      </c>
      <c r="J52" s="100">
        <v>2024</v>
      </c>
      <c r="K52" s="100">
        <v>2025</v>
      </c>
      <c r="L52" s="100">
        <v>2026</v>
      </c>
      <c r="M52" s="100">
        <v>2027</v>
      </c>
      <c r="N52" s="148" t="s">
        <v>426</v>
      </c>
    </row>
    <row r="53" spans="1:14" ht="25">
      <c r="A53" s="248" t="s">
        <v>448</v>
      </c>
      <c r="B53" s="149" t="s">
        <v>85</v>
      </c>
      <c r="C53" s="138" t="s">
        <v>449</v>
      </c>
      <c r="D53" s="150">
        <v>4</v>
      </c>
      <c r="E53" s="151">
        <v>0</v>
      </c>
      <c r="F53" s="152" t="s">
        <v>25</v>
      </c>
      <c r="G53" s="153"/>
      <c r="H53" s="114" t="s">
        <v>430</v>
      </c>
      <c r="I53" s="154">
        <v>0.1</v>
      </c>
      <c r="J53" s="154">
        <v>0.2</v>
      </c>
      <c r="K53" s="154">
        <v>0.2</v>
      </c>
      <c r="L53" s="154">
        <v>0.2</v>
      </c>
      <c r="M53" s="154">
        <v>0.3</v>
      </c>
      <c r="N53" s="109">
        <v>1</v>
      </c>
    </row>
    <row r="54" spans="1:14" ht="50">
      <c r="A54" s="249"/>
      <c r="B54" s="149" t="s">
        <v>85</v>
      </c>
      <c r="C54" s="138" t="s">
        <v>450</v>
      </c>
      <c r="D54" s="150">
        <v>30</v>
      </c>
      <c r="E54" s="151">
        <v>0</v>
      </c>
      <c r="F54" s="152" t="s">
        <v>25</v>
      </c>
      <c r="G54" s="155"/>
      <c r="H54" s="114" t="s">
        <v>430</v>
      </c>
      <c r="I54" s="154">
        <v>0.1</v>
      </c>
      <c r="J54" s="154">
        <v>0.2</v>
      </c>
      <c r="K54" s="154">
        <v>0.2</v>
      </c>
      <c r="L54" s="154">
        <v>0.2</v>
      </c>
      <c r="M54" s="154">
        <v>0.3</v>
      </c>
      <c r="N54" s="109">
        <v>1</v>
      </c>
    </row>
    <row r="55" spans="1:14" ht="50">
      <c r="A55" s="249"/>
      <c r="B55" s="149" t="s">
        <v>130</v>
      </c>
      <c r="C55" s="138" t="s">
        <v>451</v>
      </c>
      <c r="D55" s="150">
        <v>1</v>
      </c>
      <c r="E55" s="140">
        <v>0</v>
      </c>
      <c r="F55" s="121" t="s">
        <v>60</v>
      </c>
      <c r="G55" s="141" t="s">
        <v>452</v>
      </c>
      <c r="H55" s="121" t="s">
        <v>430</v>
      </c>
      <c r="I55" s="122">
        <v>0.2</v>
      </c>
      <c r="J55" s="122">
        <v>0.2</v>
      </c>
      <c r="K55" s="122">
        <v>0.2</v>
      </c>
      <c r="L55" s="122">
        <v>0.2</v>
      </c>
      <c r="M55" s="122">
        <v>0.2</v>
      </c>
      <c r="N55" s="123">
        <f t="shared" ref="N55:N85" si="2">SUM(I55:M55)</f>
        <v>1</v>
      </c>
    </row>
    <row r="56" spans="1:14" ht="87.5">
      <c r="A56" s="249"/>
      <c r="B56" s="116" t="s">
        <v>39</v>
      </c>
      <c r="C56" s="138" t="s">
        <v>453</v>
      </c>
      <c r="D56" s="150">
        <v>1</v>
      </c>
      <c r="E56" s="140">
        <v>1</v>
      </c>
      <c r="F56" s="121" t="s">
        <v>103</v>
      </c>
      <c r="G56" s="141" t="e">
        <f ca="1">_xludf.IFS(F56=BASE_DATOS!R$2,"N/A",F56=BASE_DATOS!R$3,"N/A",F56=BASE_DATOS!R$4,"INDICAR",F56=BASE_DATOS!R$7,"N/A",F56=BASE_DATOS!R$5,"INDICAR",F56=BASE_DATOS!R$6,"INDICAR",F56=BASE_DATOS!R$8," INDICAR",F56=BASE_DATOS!R$9," ")</f>
        <v>#NAME?</v>
      </c>
      <c r="H56" s="121" t="s">
        <v>430</v>
      </c>
      <c r="I56" s="122">
        <v>0.2</v>
      </c>
      <c r="J56" s="122">
        <v>0.2</v>
      </c>
      <c r="K56" s="122">
        <v>0.2</v>
      </c>
      <c r="L56" s="122">
        <v>0.2</v>
      </c>
      <c r="M56" s="122">
        <v>0.2</v>
      </c>
      <c r="N56" s="123">
        <f t="shared" si="2"/>
        <v>1</v>
      </c>
    </row>
    <row r="57" spans="1:14" ht="37.5">
      <c r="A57" s="249"/>
      <c r="B57" s="116" t="s">
        <v>135</v>
      </c>
      <c r="C57" s="138" t="s">
        <v>454</v>
      </c>
      <c r="D57" s="150">
        <v>1</v>
      </c>
      <c r="E57" s="113">
        <v>0</v>
      </c>
      <c r="F57" s="126" t="s">
        <v>25</v>
      </c>
      <c r="G57" s="141" t="e">
        <f ca="1">_xludf.IFS(F57=BASE_DATOS!R$2,"N/A",F57=BASE_DATOS!R$3,"N/A",F57=BASE_DATOS!R$4,"INDICAR",F57=BASE_DATOS!R$7,"N/A",F57=BASE_DATOS!R$5,"INDICAR",F57=BASE_DATOS!R$6,"INDICAR",F57=BASE_DATOS!R$8," INDICAR",F57=BASE_DATOS!R$9," ")</f>
        <v>#NAME?</v>
      </c>
      <c r="H57" s="126" t="s">
        <v>430</v>
      </c>
      <c r="I57" s="127">
        <v>0.2</v>
      </c>
      <c r="J57" s="127">
        <v>0.2</v>
      </c>
      <c r="K57" s="127">
        <v>0.2</v>
      </c>
      <c r="L57" s="127">
        <v>0.2</v>
      </c>
      <c r="M57" s="127">
        <v>0.2</v>
      </c>
      <c r="N57" s="123">
        <f t="shared" si="2"/>
        <v>1</v>
      </c>
    </row>
    <row r="58" spans="1:14" ht="62.5">
      <c r="A58" s="249"/>
      <c r="B58" s="116" t="s">
        <v>135</v>
      </c>
      <c r="C58" s="138" t="s">
        <v>455</v>
      </c>
      <c r="D58" s="150">
        <v>1</v>
      </c>
      <c r="E58" s="156">
        <v>0</v>
      </c>
      <c r="F58" s="126" t="s">
        <v>25</v>
      </c>
      <c r="G58" s="141" t="e">
        <f ca="1">_xludf.IFS(F58=BASE_DATOS!R$2,"N/A",F58=BASE_DATOS!R$3,"N/A",F58=BASE_DATOS!R$4,"INDICAR",F58=BASE_DATOS!R$7,"N/A",F58=BASE_DATOS!R$5,"INDICAR",F58=BASE_DATOS!R$6,"INDICAR",F58=BASE_DATOS!R$8," INDICAR",F58=BASE_DATOS!R$9," ")</f>
        <v>#NAME?</v>
      </c>
      <c r="H58" s="126" t="s">
        <v>430</v>
      </c>
      <c r="I58" s="127">
        <v>0.2</v>
      </c>
      <c r="J58" s="127">
        <v>0.2</v>
      </c>
      <c r="K58" s="127">
        <v>0.2</v>
      </c>
      <c r="L58" s="127">
        <v>0.2</v>
      </c>
      <c r="M58" s="127">
        <v>0.2</v>
      </c>
      <c r="N58" s="123">
        <f t="shared" si="2"/>
        <v>1</v>
      </c>
    </row>
    <row r="59" spans="1:14" ht="37.5">
      <c r="A59" s="249"/>
      <c r="B59" s="116" t="s">
        <v>71</v>
      </c>
      <c r="C59" s="138" t="s">
        <v>456</v>
      </c>
      <c r="D59" s="150">
        <v>1</v>
      </c>
      <c r="E59" s="140"/>
      <c r="F59" s="121" t="s">
        <v>25</v>
      </c>
      <c r="G59" s="141" t="e">
        <f ca="1">_xludf.IFS(F59=BASE_DATOS!R$2,"N/A",F59=BASE_DATOS!R$3,"N/A",F59=BASE_DATOS!R$4,"INDICAR",F59=BASE_DATOS!R$7,"N/A",F59=BASE_DATOS!R$5,"INDICAR",F59=BASE_DATOS!R$6,"INDICAR",F59=BASE_DATOS!R$8," INDICAR",F59=BASE_DATOS!R$9," ")</f>
        <v>#NAME?</v>
      </c>
      <c r="H59" s="121" t="s">
        <v>430</v>
      </c>
      <c r="I59" s="122">
        <v>0.2</v>
      </c>
      <c r="J59" s="122">
        <v>0.2</v>
      </c>
      <c r="K59" s="122">
        <v>0.2</v>
      </c>
      <c r="L59" s="122">
        <v>0.2</v>
      </c>
      <c r="M59" s="122">
        <v>0.2</v>
      </c>
      <c r="N59" s="123">
        <f t="shared" si="2"/>
        <v>1</v>
      </c>
    </row>
    <row r="60" spans="1:14" ht="57.5" customHeight="1">
      <c r="A60" s="249"/>
      <c r="B60" s="116" t="s">
        <v>147</v>
      </c>
      <c r="C60" s="138" t="s">
        <v>457</v>
      </c>
      <c r="D60" s="150">
        <v>1</v>
      </c>
      <c r="E60" s="140">
        <v>0</v>
      </c>
      <c r="F60" s="121" t="s">
        <v>25</v>
      </c>
      <c r="G60" s="141" t="e">
        <f ca="1">_xludf.IFS(F60=BASE_DATOS!R$2,"N/A",F60=BASE_DATOS!R$3,"N/A",F60=BASE_DATOS!R$4,"INDICAR",F60=BASE_DATOS!R$7,"N/A",F60=BASE_DATOS!R$5,"INDICAR",F60=BASE_DATOS!R$6,"INDICAR",F60=BASE_DATOS!R$8," INDICAR",F60=BASE_DATOS!R$9," ")</f>
        <v>#NAME?</v>
      </c>
      <c r="H60" s="121" t="s">
        <v>430</v>
      </c>
      <c r="I60" s="122">
        <v>0.2</v>
      </c>
      <c r="J60" s="122">
        <v>0.2</v>
      </c>
      <c r="K60" s="122">
        <v>0.2</v>
      </c>
      <c r="L60" s="122">
        <v>0.2</v>
      </c>
      <c r="M60" s="122">
        <v>0.2</v>
      </c>
      <c r="N60" s="123">
        <f t="shared" si="2"/>
        <v>1</v>
      </c>
    </row>
    <row r="61" spans="1:14" ht="37.5">
      <c r="A61" s="249"/>
      <c r="B61" s="116" t="s">
        <v>55</v>
      </c>
      <c r="C61" s="138" t="s">
        <v>458</v>
      </c>
      <c r="D61" s="150">
        <v>5</v>
      </c>
      <c r="E61" s="140">
        <v>0</v>
      </c>
      <c r="F61" s="121" t="s">
        <v>25</v>
      </c>
      <c r="G61" s="141" t="e">
        <f ca="1">_xludf.IFS(F61=BASE_DATOS!R$2,"N/A",F61=BASE_DATOS!R$3,"N/A",F61=BASE_DATOS!R$4,"INDICAR",F61=BASE_DATOS!R$7,"N/A",F61=BASE_DATOS!R$5,"INDICAR",F61=BASE_DATOS!R$6,"INDICAR",F61=BASE_DATOS!R$8," INDICAR",F61=BASE_DATOS!R$9," ")</f>
        <v>#NAME?</v>
      </c>
      <c r="H61" s="121" t="s">
        <v>430</v>
      </c>
      <c r="I61" s="122">
        <v>0.2</v>
      </c>
      <c r="J61" s="122">
        <v>0.2</v>
      </c>
      <c r="K61" s="122">
        <v>0.2</v>
      </c>
      <c r="L61" s="122">
        <v>0.2</v>
      </c>
      <c r="M61" s="122">
        <v>0.2</v>
      </c>
      <c r="N61" s="123">
        <f t="shared" si="2"/>
        <v>1</v>
      </c>
    </row>
    <row r="62" spans="1:14" ht="29">
      <c r="A62" s="249"/>
      <c r="B62" s="116" t="s">
        <v>55</v>
      </c>
      <c r="C62" s="138" t="s">
        <v>459</v>
      </c>
      <c r="D62" s="150">
        <v>2</v>
      </c>
      <c r="E62" s="140">
        <v>0</v>
      </c>
      <c r="F62" s="121" t="s">
        <v>25</v>
      </c>
      <c r="G62" s="141" t="e">
        <f ca="1">_xludf.IFS(F62=BASE_DATOS!R$2,"N/A",F62=BASE_DATOS!R$3,"N/A",F62=BASE_DATOS!R$4,"INDICAR",F62=BASE_DATOS!R$7,"N/A",F62=BASE_DATOS!R$5,"INDICAR",F62=BASE_DATOS!R$6,"INDICAR",F62=BASE_DATOS!R$8," INDICAR",F62=BASE_DATOS!R$9," ")</f>
        <v>#NAME?</v>
      </c>
      <c r="H62" s="121" t="s">
        <v>430</v>
      </c>
      <c r="I62" s="122">
        <v>0.1</v>
      </c>
      <c r="J62" s="122">
        <v>0.1</v>
      </c>
      <c r="K62" s="122">
        <v>0.2</v>
      </c>
      <c r="L62" s="122">
        <v>0.3</v>
      </c>
      <c r="M62" s="122">
        <v>0.3</v>
      </c>
      <c r="N62" s="123">
        <f t="shared" si="2"/>
        <v>1</v>
      </c>
    </row>
    <row r="63" spans="1:14" ht="37.5">
      <c r="A63" s="249"/>
      <c r="B63" s="116" t="s">
        <v>142</v>
      </c>
      <c r="C63" s="138" t="s">
        <v>460</v>
      </c>
      <c r="D63" s="150">
        <v>5</v>
      </c>
      <c r="E63" s="140">
        <v>0</v>
      </c>
      <c r="F63" s="121" t="s">
        <v>25</v>
      </c>
      <c r="G63" s="141" t="e">
        <f ca="1">_xludf.IFS(F63=BASE_DATOS!R$2,"N/A",F63=BASE_DATOS!R$3,"N/A",F63=BASE_DATOS!R$4,"INDICAR",F63=BASE_DATOS!R$7,"N/A",F63=BASE_DATOS!R$5,"INDICAR",F63=BASE_DATOS!R$6,"INDICAR",F63=BASE_DATOS!R$8," INDICAR",F63=BASE_DATOS!R$9," ")</f>
        <v>#NAME?</v>
      </c>
      <c r="H63" s="121" t="s">
        <v>430</v>
      </c>
      <c r="I63" s="122">
        <v>0.2</v>
      </c>
      <c r="J63" s="122">
        <v>0.2</v>
      </c>
      <c r="K63" s="122">
        <v>0.2</v>
      </c>
      <c r="L63" s="122">
        <v>0.2</v>
      </c>
      <c r="M63" s="122">
        <v>0.2</v>
      </c>
      <c r="N63" s="123">
        <f t="shared" si="2"/>
        <v>1</v>
      </c>
    </row>
    <row r="64" spans="1:14" ht="14.5">
      <c r="A64" s="249"/>
      <c r="B64" s="116" t="s">
        <v>99</v>
      </c>
      <c r="C64" s="138" t="s">
        <v>461</v>
      </c>
      <c r="D64" s="150">
        <v>3</v>
      </c>
      <c r="E64" s="140"/>
      <c r="F64" s="121" t="s">
        <v>25</v>
      </c>
      <c r="G64" s="141" t="e">
        <f ca="1">_xludf.IFS(F64=BASE_DATOS!R$2,"N/A",F64=BASE_DATOS!R$3,"N/A",F64=BASE_DATOS!R$4,"INDICAR",F64=BASE_DATOS!R$7,"N/A",F64=BASE_DATOS!R$5,"INDICAR",F64=BASE_DATOS!R$6,"INDICAR",F64=BASE_DATOS!R$8," INDICAR",F64=BASE_DATOS!R$9," ")</f>
        <v>#NAME?</v>
      </c>
      <c r="H64" s="121" t="s">
        <v>462</v>
      </c>
      <c r="I64" s="122"/>
      <c r="J64" s="122">
        <v>0.35</v>
      </c>
      <c r="K64" s="122">
        <v>0.35</v>
      </c>
      <c r="L64" s="122">
        <v>0.3</v>
      </c>
      <c r="M64" s="122"/>
      <c r="N64" s="123">
        <f t="shared" si="2"/>
        <v>1</v>
      </c>
    </row>
    <row r="65" spans="1:14" ht="37.5">
      <c r="A65" s="249"/>
      <c r="B65" s="157" t="s">
        <v>99</v>
      </c>
      <c r="C65" s="138" t="s">
        <v>463</v>
      </c>
      <c r="D65" s="150">
        <v>1</v>
      </c>
      <c r="E65" s="140"/>
      <c r="F65" s="121" t="s">
        <v>25</v>
      </c>
      <c r="G65" s="141" t="e">
        <f ca="1">_xludf.IFS(F65=BASE_DATOS!R$2,"N/A",F65=BASE_DATOS!R$3,"N/A",F65=BASE_DATOS!R$4,"INDICAR",F65=BASE_DATOS!R$7,"N/A",F65=BASE_DATOS!R$5,"INDICAR",F65=BASE_DATOS!R$6,"INDICAR",F65=BASE_DATOS!R$8," INDICAR",F65=BASE_DATOS!R$9," ")</f>
        <v>#NAME?</v>
      </c>
      <c r="H65" s="121" t="s">
        <v>464</v>
      </c>
      <c r="I65" s="122"/>
      <c r="J65" s="122">
        <v>0.5</v>
      </c>
      <c r="K65" s="122">
        <v>0.5</v>
      </c>
      <c r="L65" s="122"/>
      <c r="M65" s="122"/>
      <c r="N65" s="123">
        <f t="shared" si="2"/>
        <v>1</v>
      </c>
    </row>
    <row r="66" spans="1:14" ht="37.5">
      <c r="A66" s="249"/>
      <c r="B66" s="116" t="s">
        <v>99</v>
      </c>
      <c r="C66" s="138" t="s">
        <v>465</v>
      </c>
      <c r="D66" s="150">
        <v>1</v>
      </c>
      <c r="E66" s="140"/>
      <c r="F66" s="121" t="s">
        <v>25</v>
      </c>
      <c r="G66" s="141" t="e">
        <f ca="1">_xludf.IFS(F66=BASE_DATOS!R$2,"N/A",F66=BASE_DATOS!R$3,"N/A",F66=BASE_DATOS!R$4,"INDICAR",F66=BASE_DATOS!R$7,"N/A",F66=BASE_DATOS!R$5,"INDICAR",F66=BASE_DATOS!R$6,"INDICAR",F66=BASE_DATOS!R$8," INDICAR",F66=BASE_DATOS!R$9," ")</f>
        <v>#NAME?</v>
      </c>
      <c r="H66" s="121" t="s">
        <v>466</v>
      </c>
      <c r="I66" s="122"/>
      <c r="J66" s="122"/>
      <c r="K66" s="122">
        <v>0.5</v>
      </c>
      <c r="L66" s="122">
        <v>0.5</v>
      </c>
      <c r="M66" s="122"/>
      <c r="N66" s="123">
        <f t="shared" si="2"/>
        <v>1</v>
      </c>
    </row>
    <row r="67" spans="1:14" ht="25">
      <c r="A67" s="249"/>
      <c r="B67" s="116" t="s">
        <v>99</v>
      </c>
      <c r="C67" s="138" t="s">
        <v>467</v>
      </c>
      <c r="D67" s="150">
        <v>3</v>
      </c>
      <c r="E67" s="140"/>
      <c r="F67" s="121" t="s">
        <v>25</v>
      </c>
      <c r="G67" s="141" t="e">
        <f ca="1">_xludf.IFS(F67=BASE_DATOS!R$2,"N/A",F67=BASE_DATOS!R$3,"N/A",F67=BASE_DATOS!R$4,"INDICAR",F67=BASE_DATOS!R$7,"N/A",F67=BASE_DATOS!R$5,"INDICAR",F67=BASE_DATOS!R$6,"INDICAR",F67=BASE_DATOS!R$8," INDICAR",F67=BASE_DATOS!R$9," ")</f>
        <v>#NAME?</v>
      </c>
      <c r="H67" s="121" t="s">
        <v>430</v>
      </c>
      <c r="I67" s="122">
        <v>0.2</v>
      </c>
      <c r="J67" s="122">
        <v>0.2</v>
      </c>
      <c r="K67" s="122">
        <v>0.2</v>
      </c>
      <c r="L67" s="122">
        <v>0.2</v>
      </c>
      <c r="M67" s="122">
        <v>0.2</v>
      </c>
      <c r="N67" s="123">
        <f t="shared" si="2"/>
        <v>1</v>
      </c>
    </row>
    <row r="68" spans="1:14" ht="14.5">
      <c r="A68" s="249"/>
      <c r="B68" s="116" t="s">
        <v>99</v>
      </c>
      <c r="C68" s="138" t="s">
        <v>468</v>
      </c>
      <c r="D68" s="150">
        <v>10</v>
      </c>
      <c r="E68" s="140">
        <v>1</v>
      </c>
      <c r="F68" s="121" t="s">
        <v>103</v>
      </c>
      <c r="G68" s="141" t="e">
        <f ca="1">_xludf.IFS(F68=BASE_DATOS!R$2,"N/A",F68=BASE_DATOS!R$3,"N/A",F68=BASE_DATOS!R$4,"INDICAR",F68=BASE_DATOS!R$7,"N/A",F68=BASE_DATOS!R$5,"INDICAR",F68=BASE_DATOS!R$6,"INDICAR",F68=BASE_DATOS!R$8," INDICAR",F68=BASE_DATOS!R$9," ")</f>
        <v>#NAME?</v>
      </c>
      <c r="H68" s="121" t="s">
        <v>430</v>
      </c>
      <c r="I68" s="122">
        <v>0.2</v>
      </c>
      <c r="J68" s="122">
        <v>0.2</v>
      </c>
      <c r="K68" s="122">
        <v>0.2</v>
      </c>
      <c r="L68" s="122">
        <v>0.2</v>
      </c>
      <c r="M68" s="122">
        <v>0.2</v>
      </c>
      <c r="N68" s="123">
        <f t="shared" si="2"/>
        <v>1</v>
      </c>
    </row>
    <row r="69" spans="1:14" ht="25">
      <c r="A69" s="249"/>
      <c r="B69" s="116" t="s">
        <v>99</v>
      </c>
      <c r="C69" s="140" t="s">
        <v>469</v>
      </c>
      <c r="D69" s="150">
        <v>1</v>
      </c>
      <c r="E69" s="140"/>
      <c r="F69" s="121" t="s">
        <v>25</v>
      </c>
      <c r="G69" s="141" t="e">
        <f ca="1">_xludf.IFS(F69=BASE_DATOS!R$2,"N/A",F69=BASE_DATOS!R$3,"N/A",F69=BASE_DATOS!R$4,"INDICAR",F69=BASE_DATOS!R$7,"N/A",F69=BASE_DATOS!R$5,"INDICAR",F69=BASE_DATOS!R$6,"INDICAR",F69=BASE_DATOS!R$8," INDICAR",F69=BASE_DATOS!R$9," ")</f>
        <v>#NAME?</v>
      </c>
      <c r="H69" s="121" t="s">
        <v>430</v>
      </c>
      <c r="I69" s="122">
        <v>0.2</v>
      </c>
      <c r="J69" s="122">
        <v>0.2</v>
      </c>
      <c r="K69" s="122">
        <v>0.2</v>
      </c>
      <c r="L69" s="122">
        <v>0.2</v>
      </c>
      <c r="M69" s="122">
        <v>0.2</v>
      </c>
      <c r="N69" s="123">
        <f t="shared" si="2"/>
        <v>1</v>
      </c>
    </row>
    <row r="70" spans="1:14" ht="14.5" hidden="1">
      <c r="A70" s="249"/>
      <c r="B70" s="137"/>
      <c r="C70" s="138"/>
      <c r="D70" s="158"/>
      <c r="E70" s="140"/>
      <c r="F70" s="121"/>
      <c r="G70" s="141" t="e">
        <f ca="1">_xludf.IFS(F70=BASE_DATOS!R$2,"N/A",F70=BASE_DATOS!R$3,"N/A",F70=BASE_DATOS!R$4,"INDICAR",F70=BASE_DATOS!R$7,"N/A",F70=BASE_DATOS!R$5,"INDICAR",F70=BASE_DATOS!R$6,"INDICAR",F70=BASE_DATOS!R$8," INDICAR",F70=BASE_DATOS!R$9," ")</f>
        <v>#NAME?</v>
      </c>
      <c r="H70" s="121"/>
      <c r="I70" s="122"/>
      <c r="J70" s="122"/>
      <c r="K70" s="122"/>
      <c r="L70" s="122"/>
      <c r="M70" s="122"/>
      <c r="N70" s="123">
        <f t="shared" si="2"/>
        <v>0</v>
      </c>
    </row>
    <row r="71" spans="1:14" ht="14.5" hidden="1">
      <c r="A71" s="249"/>
      <c r="B71" s="137"/>
      <c r="C71" s="138"/>
      <c r="D71" s="158"/>
      <c r="E71" s="140"/>
      <c r="F71" s="121"/>
      <c r="G71" s="141" t="e">
        <f ca="1">_xludf.IFS(F71=BASE_DATOS!R$2,"N/A",F71=BASE_DATOS!R$3,"N/A",F71=BASE_DATOS!R$4,"INDICAR",F71=BASE_DATOS!R$7,"N/A",F71=BASE_DATOS!R$5,"INDICAR",F71=BASE_DATOS!R$6,"INDICAR",F71=BASE_DATOS!R$8," INDICAR",F71=BASE_DATOS!R$9," ")</f>
        <v>#NAME?</v>
      </c>
      <c r="H71" s="121"/>
      <c r="I71" s="122"/>
      <c r="J71" s="122"/>
      <c r="K71" s="122"/>
      <c r="L71" s="122"/>
      <c r="M71" s="122"/>
      <c r="N71" s="123">
        <f t="shared" si="2"/>
        <v>0</v>
      </c>
    </row>
    <row r="72" spans="1:14" ht="14.5" hidden="1">
      <c r="A72" s="249"/>
      <c r="B72" s="137"/>
      <c r="C72" s="138"/>
      <c r="D72" s="158"/>
      <c r="E72" s="140"/>
      <c r="F72" s="121"/>
      <c r="G72" s="141" t="e">
        <f ca="1">_xludf.IFS(F72=BASE_DATOS!R$2,"N/A",F72=BASE_DATOS!R$3,"N/A",F72=BASE_DATOS!R$4,"INDICAR",F72=BASE_DATOS!R$7,"N/A",F72=BASE_DATOS!R$5,"INDICAR",F72=BASE_DATOS!R$6,"INDICAR",F72=BASE_DATOS!R$8," INDICAR",F72=BASE_DATOS!R$9," ")</f>
        <v>#NAME?</v>
      </c>
      <c r="H72" s="121"/>
      <c r="I72" s="122"/>
      <c r="J72" s="122"/>
      <c r="K72" s="122"/>
      <c r="L72" s="122"/>
      <c r="M72" s="122"/>
      <c r="N72" s="123">
        <f t="shared" si="2"/>
        <v>0</v>
      </c>
    </row>
    <row r="73" spans="1:14" ht="14.5" hidden="1">
      <c r="A73" s="249"/>
      <c r="B73" s="137"/>
      <c r="C73" s="138"/>
      <c r="D73" s="158"/>
      <c r="E73" s="140"/>
      <c r="F73" s="121"/>
      <c r="G73" s="141" t="e">
        <f ca="1">_xludf.IFS(F73=BASE_DATOS!R$2,"N/A",F73=BASE_DATOS!R$3,"N/A",F73=BASE_DATOS!R$4,"INDICAR",F73=BASE_DATOS!R$7,"N/A",F73=BASE_DATOS!R$5,"INDICAR",F73=BASE_DATOS!R$6,"INDICAR",F73=BASE_DATOS!R$8," INDICAR",F73=BASE_DATOS!R$9," ")</f>
        <v>#NAME?</v>
      </c>
      <c r="H73" s="121"/>
      <c r="I73" s="122"/>
      <c r="J73" s="122"/>
      <c r="K73" s="122"/>
      <c r="L73" s="122"/>
      <c r="M73" s="122"/>
      <c r="N73" s="123">
        <f t="shared" si="2"/>
        <v>0</v>
      </c>
    </row>
    <row r="74" spans="1:14" ht="14.5" hidden="1">
      <c r="A74" s="250"/>
      <c r="B74" s="137"/>
      <c r="C74" s="140"/>
      <c r="D74" s="158"/>
      <c r="E74" s="140"/>
      <c r="F74" s="121"/>
      <c r="G74" s="141" t="e">
        <f ca="1">_xludf.IFS(F74=BASE_DATOS!R$2,"N/A",F74=BASE_DATOS!R$3,"N/A",F74=BASE_DATOS!R$4,"INDICAR",F74=BASE_DATOS!R$7,"N/A",F74=BASE_DATOS!R$5,"INDICAR",F74=BASE_DATOS!R$6,"INDICAR",F74=BASE_DATOS!R$8," INDICAR",F74=BASE_DATOS!R$9," ")</f>
        <v>#NAME?</v>
      </c>
      <c r="H74" s="121"/>
      <c r="I74" s="122"/>
      <c r="J74" s="122"/>
      <c r="K74" s="122"/>
      <c r="L74" s="122"/>
      <c r="M74" s="122"/>
      <c r="N74" s="123">
        <f t="shared" si="2"/>
        <v>0</v>
      </c>
    </row>
    <row r="75" spans="1:14" ht="14.5" hidden="1">
      <c r="A75" s="251"/>
      <c r="B75" s="137"/>
      <c r="C75" s="138"/>
      <c r="D75" s="158"/>
      <c r="E75" s="140"/>
      <c r="F75" s="121"/>
      <c r="G75" s="141" t="e">
        <f ca="1">_xludf.IFS(F75=BASE_DATOS!R$2,"N/A",F75=BASE_DATOS!R$3,"N/A",F75=BASE_DATOS!R$4,"INDICAR",F75=BASE_DATOS!R$7,"N/A",F75=BASE_DATOS!R$5,"INDICAR",F75=BASE_DATOS!R$6,"INDICAR",F75=BASE_DATOS!R$8," INDICAR",F75=BASE_DATOS!R$9," ")</f>
        <v>#NAME?</v>
      </c>
      <c r="H75" s="121"/>
      <c r="I75" s="122"/>
      <c r="J75" s="122"/>
      <c r="K75" s="122"/>
      <c r="L75" s="122"/>
      <c r="M75" s="122"/>
      <c r="N75" s="123">
        <f t="shared" si="2"/>
        <v>0</v>
      </c>
    </row>
    <row r="76" spans="1:14" ht="14.5" hidden="1">
      <c r="A76" s="252"/>
      <c r="B76" s="137"/>
      <c r="C76" s="138"/>
      <c r="D76" s="158"/>
      <c r="E76" s="140"/>
      <c r="F76" s="121"/>
      <c r="G76" s="141" t="e">
        <f ca="1">_xludf.IFS(F76=BASE_DATOS!R$2,"N/A",F76=BASE_DATOS!R$3,"N/A",F76=BASE_DATOS!R$4,"INDICAR",F76=BASE_DATOS!R$7,"N/A",F76=BASE_DATOS!R$5,"INDICAR",F76=BASE_DATOS!R$6,"INDICAR",F76=BASE_DATOS!R$8," INDICAR",F76=BASE_DATOS!R$9," ")</f>
        <v>#NAME?</v>
      </c>
      <c r="H76" s="121"/>
      <c r="I76" s="122"/>
      <c r="J76" s="122"/>
      <c r="K76" s="122"/>
      <c r="L76" s="122"/>
      <c r="M76" s="122"/>
      <c r="N76" s="123">
        <f t="shared" si="2"/>
        <v>0</v>
      </c>
    </row>
    <row r="77" spans="1:14" ht="14.5" hidden="1">
      <c r="A77" s="252"/>
      <c r="B77" s="137"/>
      <c r="C77" s="138"/>
      <c r="D77" s="158"/>
      <c r="E77" s="140"/>
      <c r="F77" s="121"/>
      <c r="G77" s="141" t="e">
        <f ca="1">_xludf.IFS(F77=BASE_DATOS!R$2,"N/A",F77=BASE_DATOS!R$3,"N/A",F77=BASE_DATOS!R$4,"INDICAR",F77=BASE_DATOS!R$7,"N/A",F77=BASE_DATOS!R$5,"INDICAR",F77=BASE_DATOS!R$6,"INDICAR",F77=BASE_DATOS!R$8," INDICAR",F77=BASE_DATOS!R$9," ")</f>
        <v>#NAME?</v>
      </c>
      <c r="H77" s="121"/>
      <c r="I77" s="122"/>
      <c r="J77" s="122"/>
      <c r="K77" s="122"/>
      <c r="L77" s="122"/>
      <c r="M77" s="122"/>
      <c r="N77" s="123">
        <f t="shared" si="2"/>
        <v>0</v>
      </c>
    </row>
    <row r="78" spans="1:14" ht="14.5" hidden="1">
      <c r="A78" s="252"/>
      <c r="B78" s="137"/>
      <c r="C78" s="138"/>
      <c r="D78" s="158"/>
      <c r="E78" s="140"/>
      <c r="F78" s="121"/>
      <c r="G78" s="141" t="e">
        <f ca="1">_xludf.IFS(F78=BASE_DATOS!R$2,"N/A",F78=BASE_DATOS!R$3,"N/A",F78=BASE_DATOS!R$4,"INDICAR",F78=BASE_DATOS!R$7,"N/A",F78=BASE_DATOS!R$5,"INDICAR",F78=BASE_DATOS!R$6,"INDICAR",F78=BASE_DATOS!R$8," INDICAR",F78=BASE_DATOS!R$9," ")</f>
        <v>#NAME?</v>
      </c>
      <c r="H78" s="121"/>
      <c r="I78" s="122"/>
      <c r="J78" s="122"/>
      <c r="K78" s="122"/>
      <c r="L78" s="122"/>
      <c r="M78" s="122"/>
      <c r="N78" s="123">
        <f t="shared" si="2"/>
        <v>0</v>
      </c>
    </row>
    <row r="79" spans="1:14" ht="14.5" hidden="1">
      <c r="A79" s="252"/>
      <c r="B79" s="137"/>
      <c r="C79" s="138"/>
      <c r="D79" s="158"/>
      <c r="E79" s="140"/>
      <c r="F79" s="121"/>
      <c r="G79" s="141" t="e">
        <f ca="1">_xludf.IFS(F79=BASE_DATOS!R$2,"N/A",F79=BASE_DATOS!R$3,"N/A",F79=BASE_DATOS!R$4,"INDICAR",F79=BASE_DATOS!R$7,"N/A",F79=BASE_DATOS!R$5,"INDICAR",F79=BASE_DATOS!R$6,"INDICAR",F79=BASE_DATOS!R$8," INDICAR",F79=BASE_DATOS!R$9," ")</f>
        <v>#NAME?</v>
      </c>
      <c r="H79" s="121"/>
      <c r="I79" s="122"/>
      <c r="J79" s="122"/>
      <c r="K79" s="122"/>
      <c r="L79" s="122"/>
      <c r="M79" s="122"/>
      <c r="N79" s="123">
        <f t="shared" si="2"/>
        <v>0</v>
      </c>
    </row>
    <row r="80" spans="1:14" ht="14.5" hidden="1">
      <c r="A80" s="252"/>
      <c r="B80" s="137"/>
      <c r="C80" s="138"/>
      <c r="D80" s="158"/>
      <c r="E80" s="140"/>
      <c r="F80" s="121"/>
      <c r="G80" s="141" t="e">
        <f ca="1">_xludf.IFS(F80=BASE_DATOS!R$2,"N/A",F80=BASE_DATOS!R$3,"N/A",F80=BASE_DATOS!R$4,"INDICAR",F80=BASE_DATOS!R$7,"N/A",F80=BASE_DATOS!R$5,"INDICAR",F80=BASE_DATOS!R$6,"INDICAR",F80=BASE_DATOS!R$8," INDICAR",F80=BASE_DATOS!R$9," ")</f>
        <v>#NAME?</v>
      </c>
      <c r="H80" s="121"/>
      <c r="I80" s="122"/>
      <c r="J80" s="122"/>
      <c r="K80" s="122"/>
      <c r="L80" s="122"/>
      <c r="M80" s="122"/>
      <c r="N80" s="123">
        <f t="shared" si="2"/>
        <v>0</v>
      </c>
    </row>
    <row r="81" spans="1:14" ht="14.5" hidden="1">
      <c r="A81" s="252"/>
      <c r="B81" s="137"/>
      <c r="C81" s="138"/>
      <c r="D81" s="158"/>
      <c r="E81" s="140"/>
      <c r="F81" s="121"/>
      <c r="G81" s="141" t="e">
        <f ca="1">_xludf.IFS(F81=BASE_DATOS!R$2,"N/A",F81=BASE_DATOS!R$3,"N/A",F81=BASE_DATOS!R$4,"INDICAR",F81=BASE_DATOS!R$7,"N/A",F81=BASE_DATOS!R$5,"INDICAR",F81=BASE_DATOS!R$6,"INDICAR",F81=BASE_DATOS!R$8," INDICAR",F81=BASE_DATOS!R$9," ")</f>
        <v>#NAME?</v>
      </c>
      <c r="H81" s="121"/>
      <c r="I81" s="122"/>
      <c r="J81" s="122"/>
      <c r="K81" s="122"/>
      <c r="L81" s="122"/>
      <c r="M81" s="122"/>
      <c r="N81" s="123">
        <f t="shared" si="2"/>
        <v>0</v>
      </c>
    </row>
    <row r="82" spans="1:14" ht="14.5" hidden="1">
      <c r="A82" s="252"/>
      <c r="B82" s="137"/>
      <c r="C82" s="138"/>
      <c r="D82" s="158"/>
      <c r="E82" s="140"/>
      <c r="F82" s="121"/>
      <c r="G82" s="141" t="e">
        <f ca="1">_xludf.IFS(F82=BASE_DATOS!R$2,"N/A",F82=BASE_DATOS!R$3,"N/A",F82=BASE_DATOS!R$4,"INDICAR",F82=BASE_DATOS!R$7,"N/A",F82=BASE_DATOS!R$5,"INDICAR",F82=BASE_DATOS!R$6,"INDICAR",F82=BASE_DATOS!R$8," INDICAR",F82=BASE_DATOS!R$9," ")</f>
        <v>#NAME?</v>
      </c>
      <c r="H82" s="121"/>
      <c r="I82" s="122"/>
      <c r="J82" s="122"/>
      <c r="K82" s="122"/>
      <c r="L82" s="122"/>
      <c r="M82" s="122"/>
      <c r="N82" s="123">
        <f t="shared" si="2"/>
        <v>0</v>
      </c>
    </row>
    <row r="83" spans="1:14" ht="14.5" hidden="1">
      <c r="A83" s="252"/>
      <c r="B83" s="137"/>
      <c r="C83" s="138"/>
      <c r="D83" s="158"/>
      <c r="E83" s="140"/>
      <c r="F83" s="121"/>
      <c r="G83" s="141" t="e">
        <f ca="1">_xludf.IFS(F83=BASE_DATOS!R$2,"N/A",F83=BASE_DATOS!R$3,"N/A",F83=BASE_DATOS!R$4,"INDICAR",F83=BASE_DATOS!R$7,"N/A",F83=BASE_DATOS!R$5,"INDICAR",F83=BASE_DATOS!R$6,"INDICAR",F83=BASE_DATOS!R$8," INDICAR",F83=BASE_DATOS!R$9," ")</f>
        <v>#NAME?</v>
      </c>
      <c r="H83" s="121"/>
      <c r="I83" s="122"/>
      <c r="J83" s="122"/>
      <c r="K83" s="122"/>
      <c r="L83" s="122"/>
      <c r="M83" s="122"/>
      <c r="N83" s="123">
        <f t="shared" si="2"/>
        <v>0</v>
      </c>
    </row>
    <row r="84" spans="1:14" ht="18.75" hidden="1" customHeight="1">
      <c r="A84" s="252"/>
      <c r="B84" s="137"/>
      <c r="C84" s="138"/>
      <c r="D84" s="158"/>
      <c r="E84" s="140"/>
      <c r="F84" s="121"/>
      <c r="G84" s="141" t="e">
        <f ca="1">_xludf.IFS(F84=BASE_DATOS!R$2,"N/A",F84=BASE_DATOS!R$3,"N/A",F84=BASE_DATOS!R$4,"INDICAR",F84=BASE_DATOS!R$7,"N/A",F84=BASE_DATOS!R$5,"INDICAR",F84=BASE_DATOS!R$6,"INDICAR",F84=BASE_DATOS!R$8," INDICAR",F84=BASE_DATOS!R$9," ")</f>
        <v>#NAME?</v>
      </c>
      <c r="H84" s="121"/>
      <c r="I84" s="122"/>
      <c r="J84" s="122"/>
      <c r="K84" s="122"/>
      <c r="L84" s="122"/>
      <c r="M84" s="122"/>
      <c r="N84" s="123">
        <f t="shared" si="2"/>
        <v>0</v>
      </c>
    </row>
    <row r="85" spans="1:14" ht="18.75" hidden="1" customHeight="1">
      <c r="A85" s="253"/>
      <c r="B85" s="137"/>
      <c r="C85" s="140"/>
      <c r="D85" s="158"/>
      <c r="E85" s="140"/>
      <c r="F85" s="121"/>
      <c r="G85" s="141" t="e">
        <f ca="1">_xludf.IFS(F85=BASE_DATOS!R$2,"N/A",F85=BASE_DATOS!R$3,"N/A",F85=BASE_DATOS!R$4,"INDICAR",F85=BASE_DATOS!R$7,"N/A",F85=BASE_DATOS!R$5,"INDICAR",F85=BASE_DATOS!R$6,"INDICAR",F85=BASE_DATOS!R$8," INDICAR",F85=BASE_DATOS!R$9," ")</f>
        <v>#NAME?</v>
      </c>
      <c r="H85" s="121"/>
      <c r="I85" s="122"/>
      <c r="J85" s="122"/>
      <c r="K85" s="122"/>
      <c r="L85" s="122"/>
      <c r="M85" s="122"/>
      <c r="N85" s="123">
        <f t="shared" si="2"/>
        <v>0</v>
      </c>
    </row>
    <row r="86" spans="1:14" ht="14.5">
      <c r="A86" s="142"/>
      <c r="B86" s="143"/>
      <c r="C86" s="142"/>
      <c r="D86" s="142"/>
      <c r="E86" s="142"/>
      <c r="F86" s="142"/>
      <c r="G86" s="142"/>
      <c r="H86" s="142"/>
      <c r="I86" s="142"/>
      <c r="J86" s="143"/>
      <c r="K86" s="143"/>
      <c r="L86" s="143"/>
      <c r="M86" s="143"/>
      <c r="N86" s="144"/>
    </row>
    <row r="87" spans="1:14" ht="14.5">
      <c r="A87" s="145"/>
      <c r="B87" s="146"/>
      <c r="C87" s="145"/>
      <c r="D87" s="145"/>
      <c r="E87" s="145"/>
      <c r="F87" s="145"/>
      <c r="G87" s="145"/>
      <c r="H87" s="145"/>
      <c r="I87" s="145"/>
      <c r="J87" s="146"/>
      <c r="K87" s="146"/>
      <c r="L87" s="146"/>
      <c r="M87" s="146"/>
      <c r="N87" s="147"/>
    </row>
    <row r="88" spans="1:14" ht="24" customHeight="1">
      <c r="A88" s="254" t="s">
        <v>413</v>
      </c>
      <c r="B88" s="255"/>
      <c r="C88" s="254" t="s">
        <v>29</v>
      </c>
      <c r="D88" s="256"/>
      <c r="E88" s="256"/>
      <c r="F88" s="256"/>
      <c r="G88" s="256"/>
      <c r="H88" s="256"/>
      <c r="I88" s="256"/>
      <c r="J88" s="256"/>
      <c r="K88" s="256"/>
      <c r="L88" s="256"/>
      <c r="M88" s="256"/>
      <c r="N88" s="255"/>
    </row>
    <row r="89" spans="1:14" ht="31">
      <c r="A89" s="99" t="s">
        <v>19</v>
      </c>
      <c r="B89" s="257" t="s">
        <v>28</v>
      </c>
      <c r="C89" s="255"/>
      <c r="D89" s="99" t="s">
        <v>447</v>
      </c>
      <c r="E89" s="258" t="str">
        <f t="array" ref="E89">INDEX(BASE_DATOS!U$2:U$103,MATCH(C88,BASE_DATOS!W$2:W$103,0))</f>
        <v xml:space="preserve">Implementar gradualmente el sistema de gestión de la calidad para la excelencia que promueva la planificación y ejecución orientada a la mejora continua y pertinente de todo el quehacer universitario   </v>
      </c>
      <c r="F89" s="256"/>
      <c r="G89" s="256"/>
      <c r="H89" s="256"/>
      <c r="I89" s="256"/>
      <c r="J89" s="256"/>
      <c r="K89" s="256"/>
      <c r="L89" s="256"/>
      <c r="M89" s="256"/>
      <c r="N89" s="255"/>
    </row>
    <row r="90" spans="1:14" ht="27.75" customHeight="1">
      <c r="A90" s="259" t="s">
        <v>415</v>
      </c>
      <c r="B90" s="260" t="s">
        <v>76</v>
      </c>
      <c r="C90" s="261"/>
      <c r="D90" s="262"/>
      <c r="E90" s="268" t="s">
        <v>416</v>
      </c>
      <c r="F90" s="273" t="str">
        <f t="array" ref="F90">INDEX(BASE_DATOS!Y$2:Y$103,MATCH(B90,BASE_DATOS!X$2:X$103,0))</f>
        <v>P. Institucionales E.O. 
P. Institucional del SMCG 
P. de Calidad 
P.I. para el empleo y la inclusión de personas con discapacidad 
P. del Programa Desarrollo de Recursos Humanos 
P.I. para promover la ética en la UNA 
P.I. para la evaluación del desempeño del personal académico</v>
      </c>
      <c r="G90" s="247"/>
      <c r="H90" s="247"/>
      <c r="I90" s="274" t="s">
        <v>417</v>
      </c>
      <c r="J90" s="275" t="str">
        <f t="array" ref="J90">INDEX(BASE_DATOS!Z$2:Z$103,MATCH(B90,BASE_DATOS!X$2:X$103,0))</f>
        <v>Cantidad de funcionarios que participan en las actividades de promoción integral</v>
      </c>
      <c r="K90" s="266"/>
      <c r="L90" s="266"/>
      <c r="M90" s="266"/>
      <c r="N90" s="267"/>
    </row>
    <row r="91" spans="1:14" ht="27.75" customHeight="1">
      <c r="A91" s="252"/>
      <c r="B91" s="263"/>
      <c r="C91" s="247"/>
      <c r="D91" s="264"/>
      <c r="E91" s="252"/>
      <c r="F91" s="247"/>
      <c r="G91" s="247"/>
      <c r="H91" s="247"/>
      <c r="I91" s="252"/>
      <c r="J91" s="276"/>
      <c r="K91" s="256"/>
      <c r="L91" s="256"/>
      <c r="M91" s="256"/>
      <c r="N91" s="255"/>
    </row>
    <row r="92" spans="1:14" ht="27.75" customHeight="1">
      <c r="A92" s="252"/>
      <c r="B92" s="263"/>
      <c r="C92" s="247"/>
      <c r="D92" s="264"/>
      <c r="E92" s="252"/>
      <c r="F92" s="247"/>
      <c r="G92" s="247"/>
      <c r="H92" s="247"/>
      <c r="I92" s="252"/>
      <c r="J92" s="276"/>
      <c r="K92" s="256"/>
      <c r="L92" s="256"/>
      <c r="M92" s="256"/>
      <c r="N92" s="255"/>
    </row>
    <row r="93" spans="1:14" ht="27.75" customHeight="1">
      <c r="A93" s="253"/>
      <c r="B93" s="265"/>
      <c r="C93" s="266"/>
      <c r="D93" s="267"/>
      <c r="E93" s="253"/>
      <c r="F93" s="266"/>
      <c r="G93" s="266"/>
      <c r="H93" s="266"/>
      <c r="I93" s="253"/>
      <c r="J93" s="276"/>
      <c r="K93" s="256"/>
      <c r="L93" s="256"/>
      <c r="M93" s="256"/>
      <c r="N93" s="255"/>
    </row>
    <row r="94" spans="1:14" ht="22.5" customHeight="1">
      <c r="A94" s="269" t="s">
        <v>418</v>
      </c>
      <c r="B94" s="269" t="s">
        <v>419</v>
      </c>
      <c r="C94" s="270" t="s">
        <v>420</v>
      </c>
      <c r="D94" s="269" t="s">
        <v>421</v>
      </c>
      <c r="E94" s="269" t="s">
        <v>422</v>
      </c>
      <c r="F94" s="272" t="s">
        <v>16</v>
      </c>
      <c r="G94" s="269" t="s">
        <v>423</v>
      </c>
      <c r="H94" s="269" t="s">
        <v>424</v>
      </c>
      <c r="I94" s="271" t="s">
        <v>425</v>
      </c>
      <c r="J94" s="256"/>
      <c r="K94" s="256"/>
      <c r="L94" s="256"/>
      <c r="M94" s="256"/>
      <c r="N94" s="255"/>
    </row>
    <row r="95" spans="1:14" ht="22.5" customHeight="1">
      <c r="A95" s="253"/>
      <c r="B95" s="253"/>
      <c r="C95" s="253"/>
      <c r="D95" s="253"/>
      <c r="E95" s="253"/>
      <c r="F95" s="265"/>
      <c r="G95" s="253"/>
      <c r="H95" s="253"/>
      <c r="I95" s="100">
        <v>2023</v>
      </c>
      <c r="J95" s="100">
        <v>2024</v>
      </c>
      <c r="K95" s="100">
        <v>2025</v>
      </c>
      <c r="L95" s="100">
        <v>2026</v>
      </c>
      <c r="M95" s="100">
        <v>2027</v>
      </c>
      <c r="N95" s="148" t="s">
        <v>426</v>
      </c>
    </row>
    <row r="96" spans="1:14" ht="37.5">
      <c r="A96" s="248" t="s">
        <v>470</v>
      </c>
      <c r="B96" s="116" t="s">
        <v>85</v>
      </c>
      <c r="C96" s="138" t="s">
        <v>471</v>
      </c>
      <c r="D96" s="159">
        <v>1</v>
      </c>
      <c r="E96" s="113">
        <v>0</v>
      </c>
      <c r="F96" s="114" t="s">
        <v>25</v>
      </c>
      <c r="G96" s="107" t="s">
        <v>428</v>
      </c>
      <c r="H96" s="114" t="s">
        <v>430</v>
      </c>
      <c r="I96" s="154">
        <v>0.1</v>
      </c>
      <c r="J96" s="154">
        <v>0.2</v>
      </c>
      <c r="K96" s="154">
        <v>0.2</v>
      </c>
      <c r="L96" s="154">
        <v>0.2</v>
      </c>
      <c r="M96" s="154">
        <v>0.3</v>
      </c>
      <c r="N96" s="109">
        <v>1</v>
      </c>
    </row>
    <row r="97" spans="1:14" ht="14.5">
      <c r="A97" s="249"/>
      <c r="B97" s="116" t="s">
        <v>121</v>
      </c>
      <c r="C97" s="138" t="s">
        <v>472</v>
      </c>
      <c r="D97" s="158">
        <v>1</v>
      </c>
      <c r="E97" s="140">
        <v>0</v>
      </c>
      <c r="F97" s="121" t="s">
        <v>25</v>
      </c>
      <c r="G97" s="160" t="e">
        <f ca="1">_xludf.IFS(F97=BASE_DATOS!R$2,"N/A",F97=BASE_DATOS!R$3,"N/A",F97=BASE_DATOS!R$4,"INDICAR",F97=BASE_DATOS!R$7,"N/A",F97=BASE_DATOS!R$5,"INDICAR",F97=BASE_DATOS!R$6,"INDICAR",F97=BASE_DATOS!R$8," INDICAR",F97=BASE_DATOS!R$9," ")</f>
        <v>#NAME?</v>
      </c>
      <c r="H97" s="121" t="s">
        <v>430</v>
      </c>
      <c r="I97" s="122">
        <v>0.2</v>
      </c>
      <c r="J97" s="122">
        <v>0.2</v>
      </c>
      <c r="K97" s="122">
        <v>0.2</v>
      </c>
      <c r="L97" s="122">
        <v>0.2</v>
      </c>
      <c r="M97" s="122">
        <v>0.2</v>
      </c>
      <c r="N97" s="123">
        <f t="shared" ref="N97:N106" si="3">SUM(I97:M97)</f>
        <v>1</v>
      </c>
    </row>
    <row r="98" spans="1:14" ht="37.5">
      <c r="A98" s="249"/>
      <c r="B98" s="116" t="s">
        <v>130</v>
      </c>
      <c r="C98" s="138" t="s">
        <v>473</v>
      </c>
      <c r="D98" s="158">
        <v>1</v>
      </c>
      <c r="E98" s="140"/>
      <c r="F98" s="121" t="s">
        <v>103</v>
      </c>
      <c r="G98" s="160" t="e">
        <f ca="1">_xludf.IFS(F98=BASE_DATOS!R$2,"N/A",F98=BASE_DATOS!R$3,"N/A",F98=BASE_DATOS!R$4,"INDICAR",F98=BASE_DATOS!R$7,"N/A",F98=BASE_DATOS!R$5,"INDICAR",F98=BASE_DATOS!R$6,"INDICAR",F98=BASE_DATOS!R$8," INDICAR",F98=BASE_DATOS!R$9," ")</f>
        <v>#NAME?</v>
      </c>
      <c r="H98" s="121" t="s">
        <v>430</v>
      </c>
      <c r="I98" s="122">
        <v>0.2</v>
      </c>
      <c r="J98" s="122">
        <v>0.2</v>
      </c>
      <c r="K98" s="122">
        <v>0.2</v>
      </c>
      <c r="L98" s="122">
        <v>0.2</v>
      </c>
      <c r="M98" s="122">
        <v>0.2</v>
      </c>
      <c r="N98" s="123">
        <f t="shared" si="3"/>
        <v>1</v>
      </c>
    </row>
    <row r="99" spans="1:14" ht="50">
      <c r="A99" s="249"/>
      <c r="B99" s="137" t="s">
        <v>111</v>
      </c>
      <c r="C99" s="138" t="s">
        <v>474</v>
      </c>
      <c r="D99" s="158">
        <v>1</v>
      </c>
      <c r="E99" s="140">
        <v>0</v>
      </c>
      <c r="F99" s="121" t="s">
        <v>25</v>
      </c>
      <c r="G99" s="160" t="e">
        <f ca="1">_xludf.IFS(F99=BASE_DATOS!R$2,"N/A",F99=BASE_DATOS!R$3,"N/A",F99=BASE_DATOS!R$4,"INDICAR",F99=BASE_DATOS!R$7,"N/A",F99=BASE_DATOS!R$5,"INDICAR",F99=BASE_DATOS!R$6,"INDICAR",F99=BASE_DATOS!R$8," INDICAR",F99=BASE_DATOS!R$9," ")</f>
        <v>#NAME?</v>
      </c>
      <c r="H99" s="121" t="s">
        <v>430</v>
      </c>
      <c r="I99" s="122">
        <v>0.2</v>
      </c>
      <c r="J99" s="122">
        <v>0.2</v>
      </c>
      <c r="K99" s="122">
        <v>0.2</v>
      </c>
      <c r="L99" s="122">
        <v>0.2</v>
      </c>
      <c r="M99" s="122">
        <v>0.2</v>
      </c>
      <c r="N99" s="123">
        <f t="shared" si="3"/>
        <v>1</v>
      </c>
    </row>
    <row r="100" spans="1:14" ht="50">
      <c r="A100" s="249"/>
      <c r="B100" s="161" t="s">
        <v>39</v>
      </c>
      <c r="C100" s="138" t="s">
        <v>475</v>
      </c>
      <c r="D100" s="162">
        <v>50</v>
      </c>
      <c r="E100" s="103">
        <v>1</v>
      </c>
      <c r="F100" s="126" t="s">
        <v>103</v>
      </c>
      <c r="G100" s="141" t="e">
        <f ca="1">_xludf.IFS(F100=BASE_DATOS!R$2,"N/A",F100=BASE_DATOS!R$3,"N/A",F100=BASE_DATOS!R$4,"INDICAR",F100=BASE_DATOS!R$7,"N/A",F100=BASE_DATOS!R$5,"INDICAR",F100=BASE_DATOS!R$6,"INDICAR",F100=BASE_DATOS!R$8," INDICAR",F100=BASE_DATOS!R$9," ")</f>
        <v>#NAME?</v>
      </c>
      <c r="H100" s="126" t="s">
        <v>430</v>
      </c>
      <c r="I100" s="127">
        <v>0.2</v>
      </c>
      <c r="J100" s="127">
        <v>0.2</v>
      </c>
      <c r="K100" s="127">
        <v>0.2</v>
      </c>
      <c r="L100" s="127">
        <v>0.2</v>
      </c>
      <c r="M100" s="127">
        <v>0.2</v>
      </c>
      <c r="N100" s="163">
        <f t="shared" si="3"/>
        <v>1</v>
      </c>
    </row>
    <row r="101" spans="1:14" ht="50">
      <c r="A101" s="249"/>
      <c r="B101" s="164" t="s">
        <v>135</v>
      </c>
      <c r="C101" s="138" t="s">
        <v>476</v>
      </c>
      <c r="D101" s="162">
        <v>5</v>
      </c>
      <c r="E101" s="113">
        <v>0</v>
      </c>
      <c r="F101" s="126" t="s">
        <v>25</v>
      </c>
      <c r="G101" s="141" t="e">
        <f ca="1">_xludf.IFS(F101=BASE_DATOS!R$2,"N/A",F101=BASE_DATOS!R$3,"N/A",F101=BASE_DATOS!R$4,"INDICAR",F101=BASE_DATOS!R$7,"N/A",F101=BASE_DATOS!R$5,"INDICAR",F101=BASE_DATOS!R$6,"INDICAR",F101=BASE_DATOS!R$8," INDICAR",F101=BASE_DATOS!R$9," ")</f>
        <v>#NAME?</v>
      </c>
      <c r="H101" s="126" t="s">
        <v>430</v>
      </c>
      <c r="I101" s="127">
        <v>0.2</v>
      </c>
      <c r="J101" s="127">
        <v>0.2</v>
      </c>
      <c r="K101" s="127">
        <v>0.2</v>
      </c>
      <c r="L101" s="127">
        <v>0.2</v>
      </c>
      <c r="M101" s="127">
        <v>0.2</v>
      </c>
      <c r="N101" s="163">
        <f t="shared" si="3"/>
        <v>1</v>
      </c>
    </row>
    <row r="102" spans="1:14" ht="14.5">
      <c r="A102" s="249"/>
      <c r="B102" s="137" t="s">
        <v>135</v>
      </c>
      <c r="C102" s="138" t="s">
        <v>477</v>
      </c>
      <c r="D102" s="162">
        <v>2</v>
      </c>
      <c r="E102" s="113">
        <v>0</v>
      </c>
      <c r="F102" s="126" t="s">
        <v>25</v>
      </c>
      <c r="G102" s="141" t="e">
        <f ca="1">_xludf.IFS(F102=BASE_DATOS!R$2,"N/A",F102=BASE_DATOS!R$3,"N/A",F102=BASE_DATOS!R$4,"INDICAR",F102=BASE_DATOS!R$7,"N/A",F102=BASE_DATOS!R$5,"INDICAR",F102=BASE_DATOS!R$6,"INDICAR",F102=BASE_DATOS!R$8," INDICAR",F102=BASE_DATOS!R$9," ")</f>
        <v>#NAME?</v>
      </c>
      <c r="H102" s="126" t="s">
        <v>478</v>
      </c>
      <c r="I102" s="127">
        <v>0.1</v>
      </c>
      <c r="J102" s="127">
        <v>0.4</v>
      </c>
      <c r="K102" s="127">
        <v>0.1</v>
      </c>
      <c r="L102" s="127">
        <v>0.4</v>
      </c>
      <c r="M102" s="165"/>
      <c r="N102" s="123">
        <f t="shared" si="3"/>
        <v>1</v>
      </c>
    </row>
    <row r="103" spans="1:14" ht="25">
      <c r="A103" s="249"/>
      <c r="B103" s="137" t="s">
        <v>71</v>
      </c>
      <c r="C103" s="138" t="s">
        <v>479</v>
      </c>
      <c r="D103" s="158">
        <v>1</v>
      </c>
      <c r="E103" s="140">
        <v>0</v>
      </c>
      <c r="F103" s="121" t="s">
        <v>103</v>
      </c>
      <c r="G103" s="160" t="e">
        <f ca="1">_xludf.IFS(F103=BASE_DATOS!R$2,"N/A",F103=BASE_DATOS!R$3,"N/A",F103=BASE_DATOS!R$4,"INDICAR",F103=BASE_DATOS!R$7,"N/A",F103=BASE_DATOS!R$5,"INDICAR",F103=BASE_DATOS!R$6,"INDICAR",F103=BASE_DATOS!R$8," INDICAR",F103=BASE_DATOS!R$9," ")</f>
        <v>#NAME?</v>
      </c>
      <c r="H103" s="121" t="s">
        <v>430</v>
      </c>
      <c r="I103" s="122">
        <v>0.1</v>
      </c>
      <c r="J103" s="122">
        <v>0.2</v>
      </c>
      <c r="K103" s="122">
        <v>0.2</v>
      </c>
      <c r="L103" s="122">
        <v>0.25</v>
      </c>
      <c r="M103" s="122">
        <v>0.25</v>
      </c>
      <c r="N103" s="123">
        <f t="shared" si="3"/>
        <v>1</v>
      </c>
    </row>
    <row r="104" spans="1:14" ht="46" customHeight="1">
      <c r="A104" s="249"/>
      <c r="B104" s="137" t="s">
        <v>147</v>
      </c>
      <c r="C104" s="138" t="s">
        <v>480</v>
      </c>
      <c r="D104" s="158">
        <v>1</v>
      </c>
      <c r="E104" s="140">
        <v>0</v>
      </c>
      <c r="F104" s="121" t="s">
        <v>25</v>
      </c>
      <c r="G104" s="160" t="e">
        <f ca="1">_xludf.IFS(F104=BASE_DATOS!R$2,"N/A",F104=BASE_DATOS!R$3,"N/A",F104=BASE_DATOS!R$4,"INDICAR",F104=BASE_DATOS!R$7,"N/A",F104=BASE_DATOS!R$5,"INDICAR",F104=BASE_DATOS!R$6,"INDICAR",F104=BASE_DATOS!R$8," INDICAR",F104=BASE_DATOS!R$9," ")</f>
        <v>#NAME?</v>
      </c>
      <c r="H104" s="121" t="s">
        <v>481</v>
      </c>
      <c r="I104" s="122"/>
      <c r="J104" s="122"/>
      <c r="K104" s="122">
        <v>0.2</v>
      </c>
      <c r="L104" s="122">
        <v>0.4</v>
      </c>
      <c r="M104" s="122">
        <v>0.4</v>
      </c>
      <c r="N104" s="123">
        <f t="shared" si="3"/>
        <v>1</v>
      </c>
    </row>
    <row r="105" spans="1:14" ht="29">
      <c r="A105" s="249"/>
      <c r="B105" s="137" t="s">
        <v>55</v>
      </c>
      <c r="C105" s="138" t="s">
        <v>482</v>
      </c>
      <c r="D105" s="158">
        <v>25</v>
      </c>
      <c r="E105" s="140">
        <v>0</v>
      </c>
      <c r="F105" s="121" t="s">
        <v>25</v>
      </c>
      <c r="G105" s="160" t="e">
        <f ca="1">_xludf.IFS(F105=BASE_DATOS!R$2,"N/A",F105=BASE_DATOS!R$3,"N/A",F105=BASE_DATOS!R$4,"INDICAR",F105=BASE_DATOS!R$7,"N/A",F105=BASE_DATOS!R$5,"INDICAR",F105=BASE_DATOS!R$6,"INDICAR",F105=BASE_DATOS!R$8," INDICAR",F105=BASE_DATOS!R$9," ")</f>
        <v>#NAME?</v>
      </c>
      <c r="H105" s="121" t="s">
        <v>430</v>
      </c>
      <c r="I105" s="122">
        <v>0.2</v>
      </c>
      <c r="J105" s="122">
        <v>0.2</v>
      </c>
      <c r="K105" s="122">
        <v>0.2</v>
      </c>
      <c r="L105" s="122">
        <v>0.2</v>
      </c>
      <c r="M105" s="122">
        <v>0.2</v>
      </c>
      <c r="N105" s="123">
        <f t="shared" si="3"/>
        <v>1</v>
      </c>
    </row>
    <row r="106" spans="1:14" ht="37.5">
      <c r="A106" s="249"/>
      <c r="B106" s="137" t="s">
        <v>55</v>
      </c>
      <c r="C106" s="140" t="s">
        <v>483</v>
      </c>
      <c r="D106" s="158">
        <v>5</v>
      </c>
      <c r="E106" s="140">
        <v>0</v>
      </c>
      <c r="F106" s="121" t="s">
        <v>25</v>
      </c>
      <c r="G106" s="160" t="e">
        <f ca="1">_xludf.IFS(F106=BASE_DATOS!R$2,"N/A",F106=BASE_DATOS!R$3,"N/A",F106=BASE_DATOS!R$4,"INDICAR",F106=BASE_DATOS!R$7,"N/A",F106=BASE_DATOS!R$5,"INDICAR",F106=BASE_DATOS!R$6,"INDICAR",F106=BASE_DATOS!R$8," INDICAR",F106=BASE_DATOS!R$9," ")</f>
        <v>#NAME?</v>
      </c>
      <c r="H106" s="121" t="s">
        <v>430</v>
      </c>
      <c r="I106" s="122">
        <v>0.2</v>
      </c>
      <c r="J106" s="122">
        <v>0.2</v>
      </c>
      <c r="K106" s="122">
        <v>0.2</v>
      </c>
      <c r="L106" s="122">
        <v>0.2</v>
      </c>
      <c r="M106" s="122">
        <v>0.2</v>
      </c>
      <c r="N106" s="123">
        <f t="shared" si="3"/>
        <v>1</v>
      </c>
    </row>
    <row r="107" spans="1:14" ht="14.5" hidden="1">
      <c r="A107" s="249"/>
      <c r="B107" s="137"/>
      <c r="C107" s="41"/>
      <c r="D107" s="158"/>
      <c r="E107" s="140"/>
      <c r="F107" s="121"/>
      <c r="G107" s="160" t="e">
        <f ca="1">_xludf.IFS(F107=BASE_DATOS!R$2,"N/A",F107=BASE_DATOS!R$3,"N/A",F107=BASE_DATOS!R$4,"INDICAR",F107=BASE_DATOS!R$7,"N/A",F107=BASE_DATOS!R$5,"INDICAR",F107=BASE_DATOS!R$6,"INDICAR",F107=BASE_DATOS!R$8," INDICAR",F107=BASE_DATOS!R$9," ")</f>
        <v>#NAME?</v>
      </c>
      <c r="H107" s="121"/>
      <c r="I107" s="122"/>
      <c r="J107" s="122"/>
      <c r="K107" s="122"/>
      <c r="L107" s="122"/>
      <c r="M107" s="122"/>
      <c r="N107" s="123"/>
    </row>
    <row r="108" spans="1:14" ht="25">
      <c r="A108" s="249"/>
      <c r="B108" s="137" t="s">
        <v>99</v>
      </c>
      <c r="C108" s="138" t="s">
        <v>484</v>
      </c>
      <c r="D108" s="158">
        <v>1</v>
      </c>
      <c r="E108" s="140">
        <v>1</v>
      </c>
      <c r="F108" s="121" t="s">
        <v>25</v>
      </c>
      <c r="G108" s="160" t="e">
        <f ca="1">_xludf.IFS(F108=BASE_DATOS!R$2,"N/A",F108=BASE_DATOS!R$3,"N/A",F108=BASE_DATOS!R$4,"INDICAR",F108=BASE_DATOS!R$7,"N/A",F108=BASE_DATOS!R$5,"INDICAR",F108=BASE_DATOS!R$6,"INDICAR",F108=BASE_DATOS!R$8," INDICAR",F108=BASE_DATOS!R$9," ")</f>
        <v>#NAME?</v>
      </c>
      <c r="H108" s="121" t="s">
        <v>430</v>
      </c>
      <c r="I108" s="122">
        <v>0.2</v>
      </c>
      <c r="J108" s="122">
        <v>0.2</v>
      </c>
      <c r="K108" s="122">
        <v>0.2</v>
      </c>
      <c r="L108" s="122">
        <v>0.2</v>
      </c>
      <c r="M108" s="122">
        <v>0.2</v>
      </c>
      <c r="N108" s="123">
        <f t="shared" ref="N108:N128" si="4">SUM(I108:M108)</f>
        <v>1</v>
      </c>
    </row>
    <row r="109" spans="1:14" ht="25">
      <c r="A109" s="249"/>
      <c r="B109" s="137" t="s">
        <v>99</v>
      </c>
      <c r="C109" s="140" t="s">
        <v>485</v>
      </c>
      <c r="D109" s="158">
        <v>1</v>
      </c>
      <c r="E109" s="140">
        <v>1</v>
      </c>
      <c r="F109" s="121" t="s">
        <v>103</v>
      </c>
      <c r="G109" s="160" t="e">
        <f ca="1">_xludf.IFS(F109=BASE_DATOS!R$2,"N/A",F109=BASE_DATOS!R$3,"N/A",F109=BASE_DATOS!R$4,"INDICAR",F109=BASE_DATOS!R$7,"N/A",F109=BASE_DATOS!R$5,"INDICAR",F109=BASE_DATOS!R$6,"INDICAR",F109=BASE_DATOS!R$8," INDICAR",F109=BASE_DATOS!R$9," ")</f>
        <v>#NAME?</v>
      </c>
      <c r="H109" s="121" t="s">
        <v>430</v>
      </c>
      <c r="I109" s="122">
        <v>0.2</v>
      </c>
      <c r="J109" s="122">
        <v>0.2</v>
      </c>
      <c r="K109" s="122">
        <v>0.2</v>
      </c>
      <c r="L109" s="122">
        <v>0.2</v>
      </c>
      <c r="M109" s="122">
        <v>0.2</v>
      </c>
      <c r="N109" s="123">
        <f t="shared" si="4"/>
        <v>1</v>
      </c>
    </row>
    <row r="110" spans="1:14" ht="50">
      <c r="A110" s="249"/>
      <c r="B110" s="137" t="s">
        <v>142</v>
      </c>
      <c r="C110" s="140" t="s">
        <v>486</v>
      </c>
      <c r="D110" s="158">
        <v>1</v>
      </c>
      <c r="E110" s="140">
        <v>0</v>
      </c>
      <c r="F110" s="121" t="s">
        <v>25</v>
      </c>
      <c r="G110" s="160" t="e">
        <f ca="1">_xludf.IFS(F110=BASE_DATOS!R$2,"N/A",F110=BASE_DATOS!R$3,"N/A",F110=BASE_DATOS!R$4,"INDICAR",F110=BASE_DATOS!R$7,"N/A",F110=BASE_DATOS!R$5,"INDICAR",F110=BASE_DATOS!R$6,"INDICAR",F110=BASE_DATOS!R$8," INDICAR",F110=BASE_DATOS!R$9," ")</f>
        <v>#NAME?</v>
      </c>
      <c r="H110" s="121" t="s">
        <v>430</v>
      </c>
      <c r="I110" s="122">
        <v>0.2</v>
      </c>
      <c r="J110" s="122">
        <v>0.2</v>
      </c>
      <c r="K110" s="122">
        <v>0.2</v>
      </c>
      <c r="L110" s="122">
        <v>0.2</v>
      </c>
      <c r="M110" s="122">
        <v>0.2</v>
      </c>
      <c r="N110" s="123">
        <f t="shared" si="4"/>
        <v>1</v>
      </c>
    </row>
    <row r="111" spans="1:14" ht="50">
      <c r="A111" s="249"/>
      <c r="B111" s="137" t="s">
        <v>142</v>
      </c>
      <c r="C111" s="140" t="s">
        <v>487</v>
      </c>
      <c r="D111" s="158">
        <v>1</v>
      </c>
      <c r="E111" s="140">
        <v>0</v>
      </c>
      <c r="F111" s="121" t="s">
        <v>25</v>
      </c>
      <c r="G111" s="160" t="e">
        <f ca="1">_xludf.IFS(F111=BASE_DATOS!R$2,"N/A",F111=BASE_DATOS!R$3,"N/A",F111=BASE_DATOS!R$4,"INDICAR",F111=BASE_DATOS!R$7,"N/A",F111=BASE_DATOS!R$5,"INDICAR",F111=BASE_DATOS!R$6,"INDICAR",F111=BASE_DATOS!R$8," INDICAR",F111=BASE_DATOS!R$9," ")</f>
        <v>#NAME?</v>
      </c>
      <c r="H111" s="121" t="s">
        <v>430</v>
      </c>
      <c r="I111" s="122">
        <v>0.2</v>
      </c>
      <c r="J111" s="122">
        <v>0.2</v>
      </c>
      <c r="K111" s="122">
        <v>0.2</v>
      </c>
      <c r="L111" s="122">
        <v>0.2</v>
      </c>
      <c r="M111" s="122">
        <v>0.2</v>
      </c>
      <c r="N111" s="123">
        <f t="shared" si="4"/>
        <v>1</v>
      </c>
    </row>
    <row r="112" spans="1:14" ht="14.5" hidden="1">
      <c r="A112" s="249"/>
      <c r="B112" s="137"/>
      <c r="C112" s="138"/>
      <c r="D112" s="158"/>
      <c r="E112" s="140"/>
      <c r="F112" s="121"/>
      <c r="G112" s="160" t="e">
        <f ca="1">_xludf.IFS(F112=BASE_DATOS!R$2,"N/A",F112=BASE_DATOS!R$3,"N/A",F112=BASE_DATOS!R$4,"INDICAR",F112=BASE_DATOS!R$7,"N/A",F112=BASE_DATOS!R$5,"INDICAR",F112=BASE_DATOS!R$6,"INDICAR",F112=BASE_DATOS!R$8," INDICAR",F112=BASE_DATOS!R$9," ")</f>
        <v>#NAME?</v>
      </c>
      <c r="H112" s="121"/>
      <c r="I112" s="122"/>
      <c r="J112" s="122"/>
      <c r="K112" s="122"/>
      <c r="L112" s="122"/>
      <c r="M112" s="122"/>
      <c r="N112" s="123">
        <f t="shared" si="4"/>
        <v>0</v>
      </c>
    </row>
    <row r="113" spans="1:14" ht="14.5" hidden="1">
      <c r="A113" s="249"/>
      <c r="B113" s="137"/>
      <c r="C113" s="138"/>
      <c r="D113" s="158"/>
      <c r="E113" s="140"/>
      <c r="F113" s="121"/>
      <c r="G113" s="160" t="e">
        <f ca="1">_xludf.IFS(F113=BASE_DATOS!R$2,"N/A",F113=BASE_DATOS!R$3,"N/A",F113=BASE_DATOS!R$4,"INDICAR",F113=BASE_DATOS!R$7,"N/A",F113=BASE_DATOS!R$5,"INDICAR",F113=BASE_DATOS!R$6,"INDICAR",F113=BASE_DATOS!R$8," INDICAR",F113=BASE_DATOS!R$9," ")</f>
        <v>#NAME?</v>
      </c>
      <c r="H113" s="121"/>
      <c r="I113" s="122"/>
      <c r="J113" s="122"/>
      <c r="K113" s="122"/>
      <c r="L113" s="122"/>
      <c r="M113" s="122"/>
      <c r="N113" s="123">
        <f t="shared" si="4"/>
        <v>0</v>
      </c>
    </row>
    <row r="114" spans="1:14" ht="14.5" hidden="1">
      <c r="A114" s="249"/>
      <c r="B114" s="137"/>
      <c r="C114" s="138"/>
      <c r="D114" s="158"/>
      <c r="E114" s="140"/>
      <c r="F114" s="121"/>
      <c r="G114" s="160" t="e">
        <f ca="1">_xludf.IFS(F114=BASE_DATOS!R$2,"N/A",F114=BASE_DATOS!R$3,"N/A",F114=BASE_DATOS!R$4,"INDICAR",F114=BASE_DATOS!R$7,"N/A",F114=BASE_DATOS!R$5,"INDICAR",F114=BASE_DATOS!R$6,"INDICAR",F114=BASE_DATOS!R$8," INDICAR",F114=BASE_DATOS!R$9," ")</f>
        <v>#NAME?</v>
      </c>
      <c r="H114" s="121"/>
      <c r="I114" s="122"/>
      <c r="J114" s="122"/>
      <c r="K114" s="122"/>
      <c r="L114" s="122"/>
      <c r="M114" s="122"/>
      <c r="N114" s="123">
        <f t="shared" si="4"/>
        <v>0</v>
      </c>
    </row>
    <row r="115" spans="1:14" ht="14.5" hidden="1">
      <c r="A115" s="249"/>
      <c r="B115" s="137"/>
      <c r="C115" s="138"/>
      <c r="D115" s="158"/>
      <c r="E115" s="140"/>
      <c r="F115" s="121"/>
      <c r="G115" s="160" t="e">
        <f ca="1">_xludf.IFS(F115=BASE_DATOS!R$2,"N/A",F115=BASE_DATOS!R$3,"N/A",F115=BASE_DATOS!R$4,"INDICAR",F115=BASE_DATOS!R$7,"N/A",F115=BASE_DATOS!R$5,"INDICAR",F115=BASE_DATOS!R$6,"INDICAR",F115=BASE_DATOS!R$8," INDICAR",F115=BASE_DATOS!R$9," ")</f>
        <v>#NAME?</v>
      </c>
      <c r="H115" s="121"/>
      <c r="I115" s="122"/>
      <c r="J115" s="122"/>
      <c r="K115" s="122"/>
      <c r="L115" s="122"/>
      <c r="M115" s="122"/>
      <c r="N115" s="123">
        <f t="shared" si="4"/>
        <v>0</v>
      </c>
    </row>
    <row r="116" spans="1:14" ht="14.5" hidden="1">
      <c r="A116" s="249"/>
      <c r="B116" s="137"/>
      <c r="C116" s="138"/>
      <c r="D116" s="158"/>
      <c r="E116" s="140"/>
      <c r="F116" s="121"/>
      <c r="G116" s="160" t="e">
        <f ca="1">_xludf.IFS(F116=BASE_DATOS!R$2,"N/A",F116=BASE_DATOS!R$3,"N/A",F116=BASE_DATOS!R$4,"INDICAR",F116=BASE_DATOS!R$7,"N/A",F116=BASE_DATOS!R$5,"INDICAR",F116=BASE_DATOS!R$6,"INDICAR",F116=BASE_DATOS!R$8," INDICAR",F116=BASE_DATOS!R$9," ")</f>
        <v>#NAME?</v>
      </c>
      <c r="H116" s="121"/>
      <c r="I116" s="122"/>
      <c r="J116" s="122"/>
      <c r="K116" s="122"/>
      <c r="L116" s="122"/>
      <c r="M116" s="122"/>
      <c r="N116" s="123">
        <f t="shared" si="4"/>
        <v>0</v>
      </c>
    </row>
    <row r="117" spans="1:14" ht="14.5" hidden="1">
      <c r="A117" s="250"/>
      <c r="B117" s="137"/>
      <c r="C117" s="140"/>
      <c r="D117" s="158"/>
      <c r="E117" s="140"/>
      <c r="F117" s="121"/>
      <c r="G117" s="160" t="e">
        <f ca="1">_xludf.IFS(F117=BASE_DATOS!R$2,"N/A",F117=BASE_DATOS!R$3,"N/A",F117=BASE_DATOS!R$4,"INDICAR",F117=BASE_DATOS!R$7,"N/A",F117=BASE_DATOS!R$5,"INDICAR",F117=BASE_DATOS!R$6,"INDICAR",F117=BASE_DATOS!R$8," INDICAR",F117=BASE_DATOS!R$9," ")</f>
        <v>#NAME?</v>
      </c>
      <c r="H117" s="121"/>
      <c r="I117" s="122"/>
      <c r="J117" s="122"/>
      <c r="K117" s="122"/>
      <c r="L117" s="122"/>
      <c r="M117" s="122"/>
      <c r="N117" s="123">
        <f t="shared" si="4"/>
        <v>0</v>
      </c>
    </row>
    <row r="118" spans="1:14" ht="14.5" hidden="1">
      <c r="A118" s="251"/>
      <c r="B118" s="137"/>
      <c r="C118" s="138"/>
      <c r="D118" s="158"/>
      <c r="E118" s="140"/>
      <c r="F118" s="121"/>
      <c r="G118" s="160" t="e">
        <f ca="1">_xludf.IFS(F118=BASE_DATOS!R$2,"N/A",F118=BASE_DATOS!R$3,"N/A",F118=BASE_DATOS!R$4,"INDICAR",F118=BASE_DATOS!R$7,"N/A",F118=BASE_DATOS!R$5,"INDICAR",F118=BASE_DATOS!R$6,"INDICAR",F118=BASE_DATOS!R$8," INDICAR",F118=BASE_DATOS!R$9," ")</f>
        <v>#NAME?</v>
      </c>
      <c r="H118" s="121"/>
      <c r="I118" s="122"/>
      <c r="J118" s="122"/>
      <c r="K118" s="122"/>
      <c r="L118" s="122"/>
      <c r="M118" s="122"/>
      <c r="N118" s="123">
        <f t="shared" si="4"/>
        <v>0</v>
      </c>
    </row>
    <row r="119" spans="1:14" ht="22.5" hidden="1" customHeight="1">
      <c r="A119" s="252"/>
      <c r="B119" s="137"/>
      <c r="C119" s="138"/>
      <c r="D119" s="158"/>
      <c r="E119" s="140"/>
      <c r="F119" s="121"/>
      <c r="G119" s="160" t="e">
        <f ca="1">_xludf.IFS(F119=BASE_DATOS!R$2,"N/A",F119=BASE_DATOS!R$3,"N/A",F119=BASE_DATOS!R$4,"INDICAR",F119=BASE_DATOS!R$7,"N/A",F119=BASE_DATOS!R$5,"INDICAR",F119=BASE_DATOS!R$6,"INDICAR",F119=BASE_DATOS!R$8," INDICAR",F119=BASE_DATOS!R$9," ")</f>
        <v>#NAME?</v>
      </c>
      <c r="H119" s="121"/>
      <c r="I119" s="122"/>
      <c r="J119" s="122"/>
      <c r="K119" s="122"/>
      <c r="L119" s="122"/>
      <c r="M119" s="122"/>
      <c r="N119" s="123">
        <f t="shared" si="4"/>
        <v>0</v>
      </c>
    </row>
    <row r="120" spans="1:14" ht="20.25" hidden="1" customHeight="1">
      <c r="A120" s="252"/>
      <c r="B120" s="137"/>
      <c r="C120" s="138"/>
      <c r="D120" s="158"/>
      <c r="E120" s="140"/>
      <c r="F120" s="121"/>
      <c r="G120" s="160" t="e">
        <f ca="1">_xludf.IFS(F120=BASE_DATOS!R$2,"N/A",F120=BASE_DATOS!R$3,"N/A",F120=BASE_DATOS!R$4,"INDICAR",F120=BASE_DATOS!R$7,"N/A",F120=BASE_DATOS!R$5,"INDICAR",F120=BASE_DATOS!R$6,"INDICAR",F120=BASE_DATOS!R$8," INDICAR",F120=BASE_DATOS!R$9," ")</f>
        <v>#NAME?</v>
      </c>
      <c r="H120" s="121"/>
      <c r="I120" s="122"/>
      <c r="J120" s="122"/>
      <c r="K120" s="122"/>
      <c r="L120" s="122"/>
      <c r="M120" s="122"/>
      <c r="N120" s="123">
        <f t="shared" si="4"/>
        <v>0</v>
      </c>
    </row>
    <row r="121" spans="1:14" ht="14.5" hidden="1">
      <c r="A121" s="252"/>
      <c r="B121" s="137"/>
      <c r="C121" s="138"/>
      <c r="D121" s="158"/>
      <c r="E121" s="140"/>
      <c r="F121" s="121"/>
      <c r="G121" s="160" t="e">
        <f ca="1">_xludf.IFS(F121=BASE_DATOS!R$2,"N/A",F121=BASE_DATOS!R$3,"N/A",F121=BASE_DATOS!R$4,"INDICAR",F121=BASE_DATOS!R$7,"N/A",F121=BASE_DATOS!R$5,"INDICAR",F121=BASE_DATOS!R$6,"INDICAR",F121=BASE_DATOS!R$8," INDICAR",F121=BASE_DATOS!R$9," ")</f>
        <v>#NAME?</v>
      </c>
      <c r="H121" s="121"/>
      <c r="I121" s="122"/>
      <c r="J121" s="122"/>
      <c r="K121" s="122"/>
      <c r="L121" s="122"/>
      <c r="M121" s="122"/>
      <c r="N121" s="123">
        <f t="shared" si="4"/>
        <v>0</v>
      </c>
    </row>
    <row r="122" spans="1:14" ht="14.5" hidden="1">
      <c r="A122" s="252"/>
      <c r="B122" s="137"/>
      <c r="C122" s="138"/>
      <c r="D122" s="158"/>
      <c r="E122" s="140"/>
      <c r="F122" s="121"/>
      <c r="G122" s="160" t="e">
        <f ca="1">_xludf.IFS(F122=BASE_DATOS!R$2,"N/A",F122=BASE_DATOS!R$3,"N/A",F122=BASE_DATOS!R$4,"INDICAR",F122=BASE_DATOS!R$7,"N/A",F122=BASE_DATOS!R$5,"INDICAR",F122=BASE_DATOS!R$6,"INDICAR",F122=BASE_DATOS!R$8," INDICAR",F122=BASE_DATOS!R$9," ")</f>
        <v>#NAME?</v>
      </c>
      <c r="H122" s="121"/>
      <c r="I122" s="122"/>
      <c r="J122" s="122"/>
      <c r="K122" s="122"/>
      <c r="L122" s="122"/>
      <c r="M122" s="122"/>
      <c r="N122" s="123">
        <f t="shared" si="4"/>
        <v>0</v>
      </c>
    </row>
    <row r="123" spans="1:14" ht="14.5" hidden="1">
      <c r="A123" s="252"/>
      <c r="B123" s="137"/>
      <c r="C123" s="138"/>
      <c r="D123" s="158"/>
      <c r="E123" s="140"/>
      <c r="F123" s="121"/>
      <c r="G123" s="160" t="e">
        <f ca="1">_xludf.IFS(F123=BASE_DATOS!R$2,"N/A",F123=BASE_DATOS!R$3,"N/A",F123=BASE_DATOS!R$4,"INDICAR",F123=BASE_DATOS!R$7,"N/A",F123=BASE_DATOS!R$5,"INDICAR",F123=BASE_DATOS!R$6,"INDICAR",F123=BASE_DATOS!R$8," INDICAR",F123=BASE_DATOS!R$9," ")</f>
        <v>#NAME?</v>
      </c>
      <c r="H123" s="121"/>
      <c r="I123" s="122"/>
      <c r="J123" s="122"/>
      <c r="K123" s="122"/>
      <c r="L123" s="122"/>
      <c r="M123" s="122"/>
      <c r="N123" s="123">
        <f t="shared" si="4"/>
        <v>0</v>
      </c>
    </row>
    <row r="124" spans="1:14" ht="14.5" hidden="1">
      <c r="A124" s="252"/>
      <c r="B124" s="137"/>
      <c r="C124" s="138"/>
      <c r="D124" s="158"/>
      <c r="E124" s="140"/>
      <c r="F124" s="121"/>
      <c r="G124" s="160" t="e">
        <f ca="1">_xludf.IFS(F124=BASE_DATOS!R$2,"N/A",F124=BASE_DATOS!R$3,"N/A",F124=BASE_DATOS!R$4,"INDICAR",F124=BASE_DATOS!R$7,"N/A",F124=BASE_DATOS!R$5,"INDICAR",F124=BASE_DATOS!R$6,"INDICAR",F124=BASE_DATOS!R$8," INDICAR",F124=BASE_DATOS!R$9," ")</f>
        <v>#NAME?</v>
      </c>
      <c r="H124" s="121"/>
      <c r="I124" s="122"/>
      <c r="J124" s="122"/>
      <c r="K124" s="122"/>
      <c r="L124" s="122"/>
      <c r="M124" s="122"/>
      <c r="N124" s="123">
        <f t="shared" si="4"/>
        <v>0</v>
      </c>
    </row>
    <row r="125" spans="1:14" ht="14.5" hidden="1">
      <c r="A125" s="252"/>
      <c r="B125" s="137"/>
      <c r="C125" s="138"/>
      <c r="D125" s="158"/>
      <c r="E125" s="140"/>
      <c r="F125" s="121"/>
      <c r="G125" s="160" t="e">
        <f ca="1">_xludf.IFS(F125=BASE_DATOS!R$2,"N/A",F125=BASE_DATOS!R$3,"N/A",F125=BASE_DATOS!R$4,"INDICAR",F125=BASE_DATOS!R$7,"N/A",F125=BASE_DATOS!R$5,"INDICAR",F125=BASE_DATOS!R$6,"INDICAR",F125=BASE_DATOS!R$8," INDICAR",F125=BASE_DATOS!R$9," ")</f>
        <v>#NAME?</v>
      </c>
      <c r="H125" s="121"/>
      <c r="I125" s="122"/>
      <c r="J125" s="122"/>
      <c r="K125" s="122"/>
      <c r="L125" s="122"/>
      <c r="M125" s="122"/>
      <c r="N125" s="123">
        <f t="shared" si="4"/>
        <v>0</v>
      </c>
    </row>
    <row r="126" spans="1:14" ht="14.5" hidden="1">
      <c r="A126" s="252"/>
      <c r="B126" s="137"/>
      <c r="C126" s="138"/>
      <c r="D126" s="158"/>
      <c r="E126" s="140"/>
      <c r="F126" s="121"/>
      <c r="G126" s="160" t="e">
        <f ca="1">_xludf.IFS(F126=BASE_DATOS!R$2,"N/A",F126=BASE_DATOS!R$3,"N/A",F126=BASE_DATOS!R$4,"INDICAR",F126=BASE_DATOS!R$7,"N/A",F126=BASE_DATOS!R$5,"INDICAR",F126=BASE_DATOS!R$6,"INDICAR",F126=BASE_DATOS!R$8," INDICAR",F126=BASE_DATOS!R$9," ")</f>
        <v>#NAME?</v>
      </c>
      <c r="H126" s="121"/>
      <c r="I126" s="122"/>
      <c r="J126" s="122"/>
      <c r="K126" s="122"/>
      <c r="L126" s="122"/>
      <c r="M126" s="122"/>
      <c r="N126" s="123">
        <f t="shared" si="4"/>
        <v>0</v>
      </c>
    </row>
    <row r="127" spans="1:14" ht="14.5" hidden="1">
      <c r="A127" s="252"/>
      <c r="B127" s="137"/>
      <c r="C127" s="138"/>
      <c r="D127" s="158"/>
      <c r="E127" s="140"/>
      <c r="F127" s="121"/>
      <c r="G127" s="160" t="e">
        <f ca="1">_xludf.IFS(F127=BASE_DATOS!R$2,"N/A",F127=BASE_DATOS!R$3,"N/A",F127=BASE_DATOS!R$4,"INDICAR",F127=BASE_DATOS!R$7,"N/A",F127=BASE_DATOS!R$5,"INDICAR",F127=BASE_DATOS!R$6,"INDICAR",F127=BASE_DATOS!R$8," INDICAR",F127=BASE_DATOS!R$9," ")</f>
        <v>#NAME?</v>
      </c>
      <c r="H127" s="121"/>
      <c r="I127" s="122"/>
      <c r="J127" s="122"/>
      <c r="K127" s="122"/>
      <c r="L127" s="122"/>
      <c r="M127" s="122"/>
      <c r="N127" s="123">
        <f t="shared" si="4"/>
        <v>0</v>
      </c>
    </row>
    <row r="128" spans="1:14" ht="14.5" hidden="1">
      <c r="A128" s="253"/>
      <c r="B128" s="137"/>
      <c r="C128" s="140"/>
      <c r="D128" s="158"/>
      <c r="E128" s="140"/>
      <c r="F128" s="121"/>
      <c r="G128" s="160" t="e">
        <f ca="1">_xludf.IFS(F128=BASE_DATOS!R$2,"N/A",F128=BASE_DATOS!R$3,"N/A",F128=BASE_DATOS!R$4,"INDICAR",F128=BASE_DATOS!R$7,"N/A",F128=BASE_DATOS!R$5,"INDICAR",F128=BASE_DATOS!R$6,"INDICAR",F128=BASE_DATOS!R$8," INDICAR",F128=BASE_DATOS!R$9," ")</f>
        <v>#NAME?</v>
      </c>
      <c r="H128" s="121"/>
      <c r="I128" s="122"/>
      <c r="J128" s="122"/>
      <c r="K128" s="122"/>
      <c r="L128" s="122"/>
      <c r="M128" s="122"/>
      <c r="N128" s="123">
        <f t="shared" si="4"/>
        <v>0</v>
      </c>
    </row>
    <row r="129" spans="1:14" ht="14.5">
      <c r="A129" s="142"/>
      <c r="B129" s="143"/>
      <c r="C129" s="142"/>
      <c r="D129" s="142"/>
      <c r="E129" s="142"/>
      <c r="F129" s="142"/>
      <c r="G129" s="142"/>
      <c r="H129" s="142"/>
      <c r="I129" s="142"/>
      <c r="J129" s="143"/>
      <c r="K129" s="143"/>
      <c r="L129" s="143"/>
      <c r="M129" s="143"/>
      <c r="N129" s="144"/>
    </row>
    <row r="130" spans="1:14" ht="14.5">
      <c r="A130" s="145"/>
      <c r="B130" s="146"/>
      <c r="C130" s="145"/>
      <c r="D130" s="145"/>
      <c r="E130" s="145"/>
      <c r="F130" s="145"/>
      <c r="G130" s="145"/>
      <c r="H130" s="145"/>
      <c r="I130" s="145"/>
      <c r="J130" s="146"/>
      <c r="K130" s="146"/>
      <c r="L130" s="146"/>
      <c r="M130" s="146"/>
      <c r="N130" s="166"/>
    </row>
    <row r="131" spans="1:14" ht="22.5" customHeight="1">
      <c r="A131" s="254" t="s">
        <v>413</v>
      </c>
      <c r="B131" s="255"/>
      <c r="C131" s="254" t="s">
        <v>29</v>
      </c>
      <c r="D131" s="256"/>
      <c r="E131" s="256"/>
      <c r="F131" s="256"/>
      <c r="G131" s="256"/>
      <c r="H131" s="256"/>
      <c r="I131" s="256"/>
      <c r="J131" s="256"/>
      <c r="K131" s="256"/>
      <c r="L131" s="256"/>
      <c r="M131" s="256"/>
      <c r="N131" s="255"/>
    </row>
    <row r="132" spans="1:14" ht="49" customHeight="1">
      <c r="A132" s="99" t="s">
        <v>19</v>
      </c>
      <c r="B132" s="254" t="s">
        <v>90</v>
      </c>
      <c r="C132" s="255"/>
      <c r="D132" s="99" t="s">
        <v>447</v>
      </c>
      <c r="E132" s="258" t="str">
        <f t="array" ref="E132">INDEX(BASE_DATOS!U$2:U$103,MATCH(C131,BASE_DATOS!W$2:W$103,0))</f>
        <v xml:space="preserve">Implementar gradualmente el sistema de gestión de la calidad para la excelencia que promueva la planificación y ejecución orientada a la mejora continua y pertinente de todo el quehacer universitario   </v>
      </c>
      <c r="F132" s="256"/>
      <c r="G132" s="256"/>
      <c r="H132" s="256"/>
      <c r="I132" s="256"/>
      <c r="J132" s="256"/>
      <c r="K132" s="256"/>
      <c r="L132" s="256"/>
      <c r="M132" s="256"/>
      <c r="N132" s="255"/>
    </row>
    <row r="133" spans="1:14" ht="27.75" customHeight="1">
      <c r="A133" s="259" t="s">
        <v>415</v>
      </c>
      <c r="B133" s="277" t="s">
        <v>91</v>
      </c>
      <c r="C133" s="261"/>
      <c r="D133" s="262"/>
      <c r="E133" s="268" t="s">
        <v>416</v>
      </c>
      <c r="F133" s="273" t="str">
        <f t="array" ref="F133">INDEX(BASE_DATOS!Y$2:Y$103,MATCH(B133,BASE_DATOS!X$2:X$103,0))</f>
        <v>P. Institucionales E.O. 
P. Institucional del SMCG 
P. de Calidad 
P. para la incorporación de las tecnologías de información y la comunicación en los procesos académicos de la UNA 
P. Institucional del sistema de comunicación de la UNA</v>
      </c>
      <c r="G133" s="247"/>
      <c r="H133" s="247"/>
      <c r="I133" s="274" t="s">
        <v>417</v>
      </c>
      <c r="J133" s="275" t="str">
        <f t="array" ref="J133">INDEX(BASE_DATOS!Z$2:Z$103,MATCH(B133,BASE_DATOS!X$2:X$103,0))</f>
        <v>Cantidad de acciones generadas para promover una Universidad Abierta</v>
      </c>
      <c r="K133" s="266"/>
      <c r="L133" s="266"/>
      <c r="M133" s="266"/>
      <c r="N133" s="267"/>
    </row>
    <row r="134" spans="1:14" ht="27.75" customHeight="1">
      <c r="A134" s="252"/>
      <c r="B134" s="263"/>
      <c r="C134" s="247"/>
      <c r="D134" s="264"/>
      <c r="E134" s="252"/>
      <c r="F134" s="247"/>
      <c r="G134" s="247"/>
      <c r="H134" s="247"/>
      <c r="I134" s="252"/>
      <c r="J134" s="276"/>
      <c r="K134" s="256"/>
      <c r="L134" s="256"/>
      <c r="M134" s="256"/>
      <c r="N134" s="255"/>
    </row>
    <row r="135" spans="1:14" ht="27.75" customHeight="1">
      <c r="A135" s="252"/>
      <c r="B135" s="263"/>
      <c r="C135" s="247"/>
      <c r="D135" s="264"/>
      <c r="E135" s="252"/>
      <c r="F135" s="247"/>
      <c r="G135" s="247"/>
      <c r="H135" s="247"/>
      <c r="I135" s="252"/>
      <c r="J135" s="276"/>
      <c r="K135" s="256"/>
      <c r="L135" s="256"/>
      <c r="M135" s="256"/>
      <c r="N135" s="255"/>
    </row>
    <row r="136" spans="1:14" ht="27.75" customHeight="1">
      <c r="A136" s="253"/>
      <c r="B136" s="265"/>
      <c r="C136" s="266"/>
      <c r="D136" s="267"/>
      <c r="E136" s="253"/>
      <c r="F136" s="266"/>
      <c r="G136" s="266"/>
      <c r="H136" s="266"/>
      <c r="I136" s="253"/>
      <c r="J136" s="276"/>
      <c r="K136" s="256"/>
      <c r="L136" s="256"/>
      <c r="M136" s="256"/>
      <c r="N136" s="255"/>
    </row>
    <row r="137" spans="1:14" ht="22.5" customHeight="1">
      <c r="A137" s="269" t="s">
        <v>418</v>
      </c>
      <c r="B137" s="269" t="s">
        <v>419</v>
      </c>
      <c r="C137" s="270" t="s">
        <v>420</v>
      </c>
      <c r="D137" s="269" t="s">
        <v>421</v>
      </c>
      <c r="E137" s="269" t="s">
        <v>422</v>
      </c>
      <c r="F137" s="272" t="s">
        <v>16</v>
      </c>
      <c r="G137" s="269" t="s">
        <v>423</v>
      </c>
      <c r="H137" s="269" t="s">
        <v>424</v>
      </c>
      <c r="I137" s="271" t="s">
        <v>425</v>
      </c>
      <c r="J137" s="256"/>
      <c r="K137" s="256"/>
      <c r="L137" s="256"/>
      <c r="M137" s="256"/>
      <c r="N137" s="281"/>
    </row>
    <row r="138" spans="1:14" ht="22.5" customHeight="1">
      <c r="A138" s="253"/>
      <c r="B138" s="253"/>
      <c r="C138" s="253"/>
      <c r="D138" s="253"/>
      <c r="E138" s="253"/>
      <c r="F138" s="265"/>
      <c r="G138" s="253"/>
      <c r="H138" s="253"/>
      <c r="I138" s="100">
        <v>2023</v>
      </c>
      <c r="J138" s="100">
        <v>2024</v>
      </c>
      <c r="K138" s="100">
        <v>2025</v>
      </c>
      <c r="L138" s="100">
        <v>2026</v>
      </c>
      <c r="M138" s="100">
        <v>2027</v>
      </c>
      <c r="N138" s="148" t="s">
        <v>426</v>
      </c>
    </row>
    <row r="139" spans="1:14" ht="14.5">
      <c r="A139" s="248" t="s">
        <v>488</v>
      </c>
      <c r="B139" s="167" t="s">
        <v>85</v>
      </c>
      <c r="C139" s="138" t="s">
        <v>489</v>
      </c>
      <c r="D139" s="168">
        <v>1</v>
      </c>
      <c r="E139" s="151">
        <v>0</v>
      </c>
      <c r="F139" s="152" t="s">
        <v>25</v>
      </c>
      <c r="G139" s="169" t="s">
        <v>428</v>
      </c>
      <c r="H139" s="152" t="s">
        <v>430</v>
      </c>
      <c r="I139" s="170">
        <v>0.2</v>
      </c>
      <c r="J139" s="170">
        <v>0.2</v>
      </c>
      <c r="K139" s="170">
        <v>0.2</v>
      </c>
      <c r="L139" s="170">
        <v>0.2</v>
      </c>
      <c r="M139" s="170">
        <v>0.2</v>
      </c>
      <c r="N139" s="171">
        <v>1</v>
      </c>
    </row>
    <row r="140" spans="1:14" ht="37.5">
      <c r="A140" s="249"/>
      <c r="B140" s="137" t="s">
        <v>130</v>
      </c>
      <c r="C140" s="138" t="s">
        <v>490</v>
      </c>
      <c r="D140" s="158">
        <v>1</v>
      </c>
      <c r="E140" s="140">
        <v>0</v>
      </c>
      <c r="F140" s="121" t="s">
        <v>25</v>
      </c>
      <c r="G140" s="160" t="e">
        <f ca="1">_xludf.IFS(F140=BASE_DATOS!R$2,"N/A",F140=BASE_DATOS!R$3,"N/A",F140=BASE_DATOS!R$4,"INDICAR",F140=BASE_DATOS!R$7,"N/A",F140=BASE_DATOS!R$5,"INDICAR",F140=BASE_DATOS!R$6,"INDICAR",F140=BASE_DATOS!R$8," INDICAR",F140=BASE_DATOS!R$9," ")</f>
        <v>#NAME?</v>
      </c>
      <c r="H140" s="121" t="s">
        <v>430</v>
      </c>
      <c r="I140" s="122">
        <v>0.2</v>
      </c>
      <c r="J140" s="122">
        <v>0.2</v>
      </c>
      <c r="K140" s="122">
        <v>0.2</v>
      </c>
      <c r="L140" s="122">
        <v>0.2</v>
      </c>
      <c r="M140" s="122">
        <v>0.2</v>
      </c>
      <c r="N140" s="123">
        <f t="shared" ref="N140:N171" si="5">SUM(I140:M140)</f>
        <v>1</v>
      </c>
    </row>
    <row r="141" spans="1:14" ht="50">
      <c r="A141" s="249"/>
      <c r="B141" s="137" t="s">
        <v>130</v>
      </c>
      <c r="C141" s="140" t="s">
        <v>491</v>
      </c>
      <c r="D141" s="158">
        <v>1</v>
      </c>
      <c r="E141" s="140">
        <v>0</v>
      </c>
      <c r="F141" s="121" t="s">
        <v>103</v>
      </c>
      <c r="G141" s="160" t="e">
        <f ca="1">_xludf.IFS(F141=BASE_DATOS!R$2,"N/A",F141=BASE_DATOS!R$3,"N/A",F141=BASE_DATOS!R$4,"INDICAR",F141=BASE_DATOS!R$7,"N/A",F141=BASE_DATOS!R$5,"INDICAR",F141=BASE_DATOS!R$6,"INDICAR",F141=BASE_DATOS!R$8," INDICAR",F141=BASE_DATOS!R$9," ")</f>
        <v>#NAME?</v>
      </c>
      <c r="H141" s="121" t="s">
        <v>430</v>
      </c>
      <c r="I141" s="122">
        <v>0.2</v>
      </c>
      <c r="J141" s="122">
        <v>0.2</v>
      </c>
      <c r="K141" s="122">
        <v>0.2</v>
      </c>
      <c r="L141" s="122">
        <v>0.2</v>
      </c>
      <c r="M141" s="122">
        <v>0.2</v>
      </c>
      <c r="N141" s="123">
        <f t="shared" si="5"/>
        <v>1</v>
      </c>
    </row>
    <row r="142" spans="1:14" ht="50">
      <c r="A142" s="249"/>
      <c r="B142" s="137" t="s">
        <v>39</v>
      </c>
      <c r="C142" s="140" t="s">
        <v>492</v>
      </c>
      <c r="D142" s="162">
        <v>1</v>
      </c>
      <c r="E142" s="103">
        <v>1</v>
      </c>
      <c r="F142" s="126" t="s">
        <v>103</v>
      </c>
      <c r="G142" s="141" t="e">
        <f ca="1">_xludf.IFS(F142=BASE_DATOS!R$2,"N/A",F142=BASE_DATOS!R$3,"N/A",F142=BASE_DATOS!R$4,"INDICAR",F142=BASE_DATOS!R$7,"N/A",F142=BASE_DATOS!R$5,"INDICAR",F142=BASE_DATOS!R$6,"INDICAR",F142=BASE_DATOS!R$8," INDICAR",F142=BASE_DATOS!R$9," ")</f>
        <v>#NAME?</v>
      </c>
      <c r="H142" s="126" t="s">
        <v>430</v>
      </c>
      <c r="I142" s="127">
        <v>0.4</v>
      </c>
      <c r="J142" s="127">
        <v>0.15</v>
      </c>
      <c r="K142" s="127">
        <v>0.15</v>
      </c>
      <c r="L142" s="127">
        <v>0.15</v>
      </c>
      <c r="M142" s="127">
        <v>0.15</v>
      </c>
      <c r="N142" s="129">
        <f t="shared" si="5"/>
        <v>1</v>
      </c>
    </row>
    <row r="143" spans="1:14" ht="62.5">
      <c r="A143" s="249"/>
      <c r="B143" s="137" t="s">
        <v>135</v>
      </c>
      <c r="C143" s="140" t="s">
        <v>493</v>
      </c>
      <c r="D143" s="162">
        <v>1</v>
      </c>
      <c r="E143" s="113">
        <v>1</v>
      </c>
      <c r="F143" s="126" t="s">
        <v>25</v>
      </c>
      <c r="G143" s="141" t="e">
        <f ca="1">_xludf.IFS(F143=BASE_DATOS!R$2,"N/A",F143=BASE_DATOS!R$3,"N/A",F143=BASE_DATOS!R$4,"INDICAR",F143=BASE_DATOS!R$7,"N/A",F143=BASE_DATOS!R$5,"INDICAR",F143=BASE_DATOS!R$6,"INDICAR",F143=BASE_DATOS!R$8," INDICAR",F143=BASE_DATOS!R$9," ")</f>
        <v>#NAME?</v>
      </c>
      <c r="H143" s="126" t="s">
        <v>430</v>
      </c>
      <c r="I143" s="127">
        <v>0.2</v>
      </c>
      <c r="J143" s="127">
        <v>0.2</v>
      </c>
      <c r="K143" s="127">
        <v>0.2</v>
      </c>
      <c r="L143" s="127">
        <v>0.2</v>
      </c>
      <c r="M143" s="127">
        <v>0.2</v>
      </c>
      <c r="N143" s="123">
        <f t="shared" si="5"/>
        <v>1</v>
      </c>
    </row>
    <row r="144" spans="1:14" ht="14.5">
      <c r="A144" s="249"/>
      <c r="B144" s="137" t="s">
        <v>71</v>
      </c>
      <c r="C144" s="140" t="s">
        <v>494</v>
      </c>
      <c r="D144" s="158">
        <v>1</v>
      </c>
      <c r="E144" s="140">
        <v>0</v>
      </c>
      <c r="F144" s="121" t="s">
        <v>44</v>
      </c>
      <c r="G144" s="160" t="e">
        <f ca="1">_xludf.IFS(F144=BASE_DATOS!R$2,"N/A",F144=BASE_DATOS!R$3,"N/A",F144=BASE_DATOS!R$4,"INDICAR",F144=BASE_DATOS!R$7,"N/A",F144=BASE_DATOS!R$5,"INDICAR",F144=BASE_DATOS!R$6,"INDICAR",F144=BASE_DATOS!R$8," INDICAR",F144=BASE_DATOS!R$9," ")</f>
        <v>#NAME?</v>
      </c>
      <c r="H144" s="121" t="s">
        <v>430</v>
      </c>
      <c r="I144" s="122">
        <v>0.2</v>
      </c>
      <c r="J144" s="122">
        <v>0.2</v>
      </c>
      <c r="K144" s="122">
        <v>0.2</v>
      </c>
      <c r="L144" s="122">
        <v>0.2</v>
      </c>
      <c r="M144" s="122">
        <v>0.2</v>
      </c>
      <c r="N144" s="123">
        <f t="shared" si="5"/>
        <v>1</v>
      </c>
    </row>
    <row r="145" spans="1:14" ht="14.5">
      <c r="A145" s="249"/>
      <c r="B145" s="137" t="s">
        <v>71</v>
      </c>
      <c r="C145" s="140" t="s">
        <v>495</v>
      </c>
      <c r="D145" s="158">
        <v>1</v>
      </c>
      <c r="E145" s="140">
        <v>0</v>
      </c>
      <c r="F145" s="121" t="s">
        <v>44</v>
      </c>
      <c r="G145" s="160" t="e">
        <f ca="1">_xludf.IFS(F145=BASE_DATOS!R$2,"N/A",F145=BASE_DATOS!R$3,"N/A",F145=BASE_DATOS!R$4,"INDICAR",F145=BASE_DATOS!R$7,"N/A",F145=BASE_DATOS!R$5,"INDICAR",F145=BASE_DATOS!R$6,"INDICAR",F145=BASE_DATOS!R$8," INDICAR",F145=BASE_DATOS!R$9," ")</f>
        <v>#NAME?</v>
      </c>
      <c r="H145" s="121" t="s">
        <v>430</v>
      </c>
      <c r="I145" s="122">
        <v>0.2</v>
      </c>
      <c r="J145" s="122">
        <v>0.2</v>
      </c>
      <c r="K145" s="122">
        <v>0.2</v>
      </c>
      <c r="L145" s="122">
        <v>0.2</v>
      </c>
      <c r="M145" s="122">
        <v>0.2</v>
      </c>
      <c r="N145" s="123">
        <f t="shared" si="5"/>
        <v>1</v>
      </c>
    </row>
    <row r="146" spans="1:14" ht="25">
      <c r="A146" s="249"/>
      <c r="B146" s="137" t="s">
        <v>147</v>
      </c>
      <c r="C146" s="138" t="s">
        <v>496</v>
      </c>
      <c r="D146" s="158">
        <v>5</v>
      </c>
      <c r="E146" s="140">
        <v>5</v>
      </c>
      <c r="F146" s="121" t="s">
        <v>25</v>
      </c>
      <c r="G146" s="160" t="e">
        <f ca="1">_xludf.IFS(F146=BASE_DATOS!R$2,"N/A",F146=BASE_DATOS!R$3,"N/A",F146=BASE_DATOS!R$4,"INDICAR",F146=BASE_DATOS!R$7,"N/A",F146=BASE_DATOS!R$5,"INDICAR",F146=BASE_DATOS!R$6,"INDICAR",F146=BASE_DATOS!R$8," INDICAR",F146=BASE_DATOS!R$9," ")</f>
        <v>#NAME?</v>
      </c>
      <c r="H146" s="121" t="s">
        <v>430</v>
      </c>
      <c r="I146" s="122">
        <v>0.2</v>
      </c>
      <c r="J146" s="122">
        <v>0.2</v>
      </c>
      <c r="K146" s="122">
        <v>0.2</v>
      </c>
      <c r="L146" s="122">
        <v>0.2</v>
      </c>
      <c r="M146" s="122">
        <v>0.2</v>
      </c>
      <c r="N146" s="123">
        <f t="shared" si="5"/>
        <v>1</v>
      </c>
    </row>
    <row r="147" spans="1:14" ht="29">
      <c r="A147" s="249"/>
      <c r="B147" s="137" t="s">
        <v>55</v>
      </c>
      <c r="C147" s="138" t="s">
        <v>497</v>
      </c>
      <c r="D147" s="158">
        <v>1</v>
      </c>
      <c r="E147" s="140">
        <v>0</v>
      </c>
      <c r="F147" s="121" t="s">
        <v>25</v>
      </c>
      <c r="G147" s="160" t="e">
        <f ca="1">_xludf.IFS(F147=BASE_DATOS!R$2,"N/A",F147=BASE_DATOS!R$3,"N/A",F147=BASE_DATOS!R$4,"INDICAR",F147=BASE_DATOS!R$7,"N/A",F147=BASE_DATOS!R$5,"INDICAR",F147=BASE_DATOS!R$6,"INDICAR",F147=BASE_DATOS!R$8," INDICAR",F147=BASE_DATOS!R$9," ")</f>
        <v>#NAME?</v>
      </c>
      <c r="H147" s="121" t="s">
        <v>430</v>
      </c>
      <c r="I147" s="122">
        <v>0.1</v>
      </c>
      <c r="J147" s="122">
        <v>0.1</v>
      </c>
      <c r="K147" s="122">
        <v>0.2</v>
      </c>
      <c r="L147" s="122">
        <v>0.3</v>
      </c>
      <c r="M147" s="122">
        <v>0.3</v>
      </c>
      <c r="N147" s="123">
        <f t="shared" si="5"/>
        <v>1</v>
      </c>
    </row>
    <row r="148" spans="1:14" ht="50">
      <c r="A148" s="249"/>
      <c r="B148" s="137" t="s">
        <v>55</v>
      </c>
      <c r="C148" s="140" t="s">
        <v>498</v>
      </c>
      <c r="D148" s="158">
        <v>1</v>
      </c>
      <c r="E148" s="140">
        <v>0</v>
      </c>
      <c r="F148" s="121" t="s">
        <v>25</v>
      </c>
      <c r="G148" s="160" t="e">
        <f ca="1">_xludf.IFS(F148=BASE_DATOS!R$2,"N/A",F148=BASE_DATOS!R$3,"N/A",F148=BASE_DATOS!R$4,"INDICAR",F148=BASE_DATOS!R$7,"N/A",F148=BASE_DATOS!R$5,"INDICAR",F148=BASE_DATOS!R$6,"INDICAR",F148=BASE_DATOS!R$8," INDICAR",F148=BASE_DATOS!R$9," ")</f>
        <v>#NAME?</v>
      </c>
      <c r="H148" s="121" t="s">
        <v>430</v>
      </c>
      <c r="I148" s="122">
        <v>0.1</v>
      </c>
      <c r="J148" s="122">
        <v>0.1</v>
      </c>
      <c r="K148" s="122">
        <v>0.2</v>
      </c>
      <c r="L148" s="122">
        <v>0.3</v>
      </c>
      <c r="M148" s="122">
        <v>0.3</v>
      </c>
      <c r="N148" s="123">
        <f t="shared" si="5"/>
        <v>1</v>
      </c>
    </row>
    <row r="149" spans="1:14" ht="37.5">
      <c r="A149" s="249"/>
      <c r="B149" s="137" t="s">
        <v>142</v>
      </c>
      <c r="C149" s="140" t="s">
        <v>499</v>
      </c>
      <c r="D149" s="158">
        <v>1</v>
      </c>
      <c r="E149" s="140">
        <v>0</v>
      </c>
      <c r="F149" s="121" t="s">
        <v>25</v>
      </c>
      <c r="G149" s="160" t="e">
        <f ca="1">_xludf.IFS(F149=BASE_DATOS!R$2,"N/A",F149=BASE_DATOS!R$3,"N/A",F149=BASE_DATOS!R$4,"INDICAR",F149=BASE_DATOS!R$7,"N/A",F149=BASE_DATOS!R$5,"INDICAR",F149=BASE_DATOS!R$6,"INDICAR",F149=BASE_DATOS!R$8," INDICAR",F149=BASE_DATOS!R$9," ")</f>
        <v>#NAME?</v>
      </c>
      <c r="H149" s="121" t="s">
        <v>500</v>
      </c>
      <c r="I149" s="122"/>
      <c r="J149" s="122"/>
      <c r="K149" s="122"/>
      <c r="L149" s="122">
        <v>0.5</v>
      </c>
      <c r="M149" s="122">
        <v>0.5</v>
      </c>
      <c r="N149" s="123">
        <f t="shared" si="5"/>
        <v>1</v>
      </c>
    </row>
    <row r="150" spans="1:14" ht="25">
      <c r="A150" s="249"/>
      <c r="B150" s="137" t="s">
        <v>99</v>
      </c>
      <c r="C150" s="138" t="s">
        <v>501</v>
      </c>
      <c r="D150" s="158">
        <v>1</v>
      </c>
      <c r="E150" s="140"/>
      <c r="F150" s="121" t="s">
        <v>103</v>
      </c>
      <c r="G150" s="160" t="e">
        <f ca="1">_xludf.IFS(F150=BASE_DATOS!R$2,"N/A",F150=BASE_DATOS!R$3,"N/A",F150=BASE_DATOS!R$4,"INDICAR",F150=BASE_DATOS!R$7,"N/A",F150=BASE_DATOS!R$5,"INDICAR",F150=BASE_DATOS!R$6,"INDICAR",F150=BASE_DATOS!R$8," INDICAR",F150=BASE_DATOS!R$9," ")</f>
        <v>#NAME?</v>
      </c>
      <c r="H150" s="121" t="s">
        <v>430</v>
      </c>
      <c r="I150" s="122">
        <v>0.2</v>
      </c>
      <c r="J150" s="122">
        <v>0.2</v>
      </c>
      <c r="K150" s="122">
        <v>0.2</v>
      </c>
      <c r="L150" s="122">
        <v>0.2</v>
      </c>
      <c r="M150" s="122">
        <v>0.2</v>
      </c>
      <c r="N150" s="123">
        <f t="shared" si="5"/>
        <v>1</v>
      </c>
    </row>
    <row r="151" spans="1:14" ht="25">
      <c r="A151" s="249"/>
      <c r="B151" s="137" t="s">
        <v>99</v>
      </c>
      <c r="C151" s="138" t="s">
        <v>502</v>
      </c>
      <c r="D151" s="158">
        <v>1</v>
      </c>
      <c r="E151" s="140"/>
      <c r="F151" s="121" t="s">
        <v>103</v>
      </c>
      <c r="G151" s="160" t="e">
        <f ca="1">_xludf.IFS(F151=BASE_DATOS!R$2,"N/A",F151=BASE_DATOS!R$3,"N/A",F151=BASE_DATOS!R$4,"INDICAR",F151=BASE_DATOS!R$7,"N/A",F151=BASE_DATOS!R$5,"INDICAR",F151=BASE_DATOS!R$6,"INDICAR",F151=BASE_DATOS!R$8," INDICAR",F151=BASE_DATOS!R$9," ")</f>
        <v>#NAME?</v>
      </c>
      <c r="H151" s="121" t="s">
        <v>430</v>
      </c>
      <c r="I151" s="122">
        <v>0.2</v>
      </c>
      <c r="J151" s="122">
        <v>0.2</v>
      </c>
      <c r="K151" s="122">
        <v>0.2</v>
      </c>
      <c r="L151" s="122">
        <v>0.2</v>
      </c>
      <c r="M151" s="122">
        <v>0.2</v>
      </c>
      <c r="N151" s="123">
        <f t="shared" si="5"/>
        <v>1</v>
      </c>
    </row>
    <row r="152" spans="1:14" ht="37.5">
      <c r="A152" s="249"/>
      <c r="B152" s="137" t="s">
        <v>130</v>
      </c>
      <c r="C152" s="140" t="s">
        <v>503</v>
      </c>
      <c r="D152" s="158">
        <v>1</v>
      </c>
      <c r="E152" s="140">
        <v>0</v>
      </c>
      <c r="F152" s="121" t="s">
        <v>25</v>
      </c>
      <c r="G152" s="160" t="e">
        <f ca="1">_xludf.IFS(F152=BASE_DATOS!R$2,"N/A",F152=BASE_DATOS!R$3,"N/A",F152=BASE_DATOS!R$4,"INDICAR",F152=BASE_DATOS!R$7,"N/A",F152=BASE_DATOS!R$5,"INDICAR",F152=BASE_DATOS!R$6,"INDICAR",F152=BASE_DATOS!R$8," INDICAR",F152=BASE_DATOS!R$9," ")</f>
        <v>#NAME?</v>
      </c>
      <c r="H152" s="121" t="s">
        <v>430</v>
      </c>
      <c r="I152" s="122">
        <v>0.2</v>
      </c>
      <c r="J152" s="122">
        <v>0.2</v>
      </c>
      <c r="K152" s="122">
        <v>0.2</v>
      </c>
      <c r="L152" s="122">
        <v>0.2</v>
      </c>
      <c r="M152" s="122">
        <v>0.2</v>
      </c>
      <c r="N152" s="123">
        <f t="shared" si="5"/>
        <v>1</v>
      </c>
    </row>
    <row r="153" spans="1:14" ht="14.5" hidden="1">
      <c r="A153" s="249"/>
      <c r="B153" s="137"/>
      <c r="C153" s="138"/>
      <c r="D153" s="158"/>
      <c r="E153" s="140"/>
      <c r="F153" s="121"/>
      <c r="G153" s="160" t="e">
        <f ca="1">_xludf.IFS(F153=BASE_DATOS!R$2,"N/A",F153=BASE_DATOS!R$3,"N/A",F153=BASE_DATOS!R$4,"INDICAR",F153=BASE_DATOS!R$7,"N/A",F153=BASE_DATOS!R$5,"INDICAR",F153=BASE_DATOS!R$6,"INDICAR",F153=BASE_DATOS!R$8," INDICAR",F153=BASE_DATOS!R$9," ")</f>
        <v>#NAME?</v>
      </c>
      <c r="H153" s="121"/>
      <c r="I153" s="122"/>
      <c r="J153" s="122"/>
      <c r="K153" s="122"/>
      <c r="L153" s="122"/>
      <c r="M153" s="122"/>
      <c r="N153" s="123">
        <f t="shared" si="5"/>
        <v>0</v>
      </c>
    </row>
    <row r="154" spans="1:14" ht="20.25" hidden="1" customHeight="1">
      <c r="A154" s="249"/>
      <c r="B154" s="137"/>
      <c r="C154" s="138"/>
      <c r="D154" s="158"/>
      <c r="E154" s="140"/>
      <c r="F154" s="121"/>
      <c r="G154" s="160" t="e">
        <f ca="1">_xludf.IFS(F154=BASE_DATOS!R$2,"N/A",F154=BASE_DATOS!R$3,"N/A",F154=BASE_DATOS!R$4,"INDICAR",F154=BASE_DATOS!R$7,"N/A",F154=BASE_DATOS!R$5,"INDICAR",F154=BASE_DATOS!R$6,"INDICAR",F154=BASE_DATOS!R$8," INDICAR",F154=BASE_DATOS!R$9," ")</f>
        <v>#NAME?</v>
      </c>
      <c r="H154" s="121"/>
      <c r="I154" s="122"/>
      <c r="J154" s="122"/>
      <c r="K154" s="122"/>
      <c r="L154" s="122"/>
      <c r="M154" s="122"/>
      <c r="N154" s="123">
        <f t="shared" si="5"/>
        <v>0</v>
      </c>
    </row>
    <row r="155" spans="1:14" ht="18" hidden="1" customHeight="1">
      <c r="A155" s="249"/>
      <c r="B155" s="137"/>
      <c r="C155" s="138"/>
      <c r="D155" s="158"/>
      <c r="E155" s="140"/>
      <c r="F155" s="121"/>
      <c r="G155" s="160" t="e">
        <f ca="1">_xludf.IFS(F155=BASE_DATOS!R$2,"N/A",F155=BASE_DATOS!R$3,"N/A",F155=BASE_DATOS!R$4,"INDICAR",F155=BASE_DATOS!R$7,"N/A",F155=BASE_DATOS!R$5,"INDICAR",F155=BASE_DATOS!R$6,"INDICAR",F155=BASE_DATOS!R$8," INDICAR",F155=BASE_DATOS!R$9," ")</f>
        <v>#NAME?</v>
      </c>
      <c r="H155" s="121"/>
      <c r="I155" s="122"/>
      <c r="J155" s="122"/>
      <c r="K155" s="122"/>
      <c r="L155" s="122"/>
      <c r="M155" s="122"/>
      <c r="N155" s="123">
        <f t="shared" si="5"/>
        <v>0</v>
      </c>
    </row>
    <row r="156" spans="1:14" ht="14.5" hidden="1">
      <c r="A156" s="249"/>
      <c r="B156" s="137"/>
      <c r="C156" s="138"/>
      <c r="D156" s="158"/>
      <c r="E156" s="140"/>
      <c r="F156" s="121"/>
      <c r="G156" s="160" t="e">
        <f ca="1">_xludf.IFS(F156=BASE_DATOS!R$2,"N/A",F156=BASE_DATOS!R$3,"N/A",F156=BASE_DATOS!R$4,"INDICAR",F156=BASE_DATOS!R$7,"N/A",F156=BASE_DATOS!R$5,"INDICAR",F156=BASE_DATOS!R$6,"INDICAR",F156=BASE_DATOS!R$8," INDICAR",F156=BASE_DATOS!R$9," ")</f>
        <v>#NAME?</v>
      </c>
      <c r="H156" s="121"/>
      <c r="I156" s="122"/>
      <c r="J156" s="122"/>
      <c r="K156" s="122"/>
      <c r="L156" s="122"/>
      <c r="M156" s="122"/>
      <c r="N156" s="123">
        <f t="shared" si="5"/>
        <v>0</v>
      </c>
    </row>
    <row r="157" spans="1:14" ht="14.5" hidden="1">
      <c r="A157" s="249"/>
      <c r="B157" s="137"/>
      <c r="C157" s="138"/>
      <c r="D157" s="158"/>
      <c r="E157" s="140"/>
      <c r="F157" s="121"/>
      <c r="G157" s="160" t="e">
        <f ca="1">_xludf.IFS(F157=BASE_DATOS!R$2,"N/A",F157=BASE_DATOS!R$3,"N/A",F157=BASE_DATOS!R$4,"INDICAR",F157=BASE_DATOS!R$7,"N/A",F157=BASE_DATOS!R$5,"INDICAR",F157=BASE_DATOS!R$6,"INDICAR",F157=BASE_DATOS!R$8," INDICAR",F157=BASE_DATOS!R$9," ")</f>
        <v>#NAME?</v>
      </c>
      <c r="H157" s="121"/>
      <c r="I157" s="122"/>
      <c r="J157" s="122"/>
      <c r="K157" s="122"/>
      <c r="L157" s="122"/>
      <c r="M157" s="122"/>
      <c r="N157" s="123">
        <f t="shared" si="5"/>
        <v>0</v>
      </c>
    </row>
    <row r="158" spans="1:14" ht="14.5" hidden="1">
      <c r="A158" s="249"/>
      <c r="B158" s="137"/>
      <c r="C158" s="138"/>
      <c r="D158" s="158"/>
      <c r="E158" s="140"/>
      <c r="F158" s="121"/>
      <c r="G158" s="160" t="e">
        <f ca="1">_xludf.IFS(F158=BASE_DATOS!R$2,"N/A",F158=BASE_DATOS!R$3,"N/A",F158=BASE_DATOS!R$4,"INDICAR",F158=BASE_DATOS!R$7,"N/A",F158=BASE_DATOS!R$5,"INDICAR",F158=BASE_DATOS!R$6,"INDICAR",F158=BASE_DATOS!R$8," INDICAR",F158=BASE_DATOS!R$9," ")</f>
        <v>#NAME?</v>
      </c>
      <c r="H158" s="121"/>
      <c r="I158" s="122"/>
      <c r="J158" s="122"/>
      <c r="K158" s="122"/>
      <c r="L158" s="122"/>
      <c r="M158" s="122"/>
      <c r="N158" s="123">
        <f t="shared" si="5"/>
        <v>0</v>
      </c>
    </row>
    <row r="159" spans="1:14" ht="14.5" hidden="1">
      <c r="A159" s="249"/>
      <c r="B159" s="137"/>
      <c r="C159" s="138"/>
      <c r="D159" s="158"/>
      <c r="E159" s="140"/>
      <c r="F159" s="121"/>
      <c r="G159" s="160" t="e">
        <f ca="1">_xludf.IFS(F159=BASE_DATOS!R$2,"N/A",F159=BASE_DATOS!R$3,"N/A",F159=BASE_DATOS!R$4,"INDICAR",F159=BASE_DATOS!R$7,"N/A",F159=BASE_DATOS!R$5,"INDICAR",F159=BASE_DATOS!R$6,"INDICAR",F159=BASE_DATOS!R$8," INDICAR",F159=BASE_DATOS!R$9," ")</f>
        <v>#NAME?</v>
      </c>
      <c r="H159" s="121"/>
      <c r="I159" s="122"/>
      <c r="J159" s="122"/>
      <c r="K159" s="122"/>
      <c r="L159" s="122"/>
      <c r="M159" s="122"/>
      <c r="N159" s="123">
        <f t="shared" si="5"/>
        <v>0</v>
      </c>
    </row>
    <row r="160" spans="1:14" ht="14.5" hidden="1">
      <c r="A160" s="250"/>
      <c r="B160" s="137"/>
      <c r="C160" s="140"/>
      <c r="D160" s="158"/>
      <c r="E160" s="140"/>
      <c r="F160" s="121"/>
      <c r="G160" s="160" t="e">
        <f ca="1">_xludf.IFS(F160=BASE_DATOS!R$2,"N/A",F160=BASE_DATOS!R$3,"N/A",F160=BASE_DATOS!R$4,"INDICAR",F160=BASE_DATOS!R$7,"N/A",F160=BASE_DATOS!R$5,"INDICAR",F160=BASE_DATOS!R$6,"INDICAR",F160=BASE_DATOS!R$8," INDICAR",F160=BASE_DATOS!R$9," ")</f>
        <v>#NAME?</v>
      </c>
      <c r="H160" s="121"/>
      <c r="I160" s="122"/>
      <c r="J160" s="122"/>
      <c r="K160" s="122"/>
      <c r="L160" s="122"/>
      <c r="M160" s="122"/>
      <c r="N160" s="123">
        <f t="shared" si="5"/>
        <v>0</v>
      </c>
    </row>
    <row r="161" spans="1:14" ht="14.5" hidden="1">
      <c r="A161" s="251"/>
      <c r="B161" s="137"/>
      <c r="C161" s="138"/>
      <c r="D161" s="158"/>
      <c r="E161" s="140"/>
      <c r="F161" s="121"/>
      <c r="G161" s="160" t="e">
        <f ca="1">_xludf.IFS(F161=BASE_DATOS!R$2,"N/A",F161=BASE_DATOS!R$3,"N/A",F161=BASE_DATOS!R$4,"INDICAR",F161=BASE_DATOS!R$7,"N/A",F161=BASE_DATOS!R$5,"INDICAR",F161=BASE_DATOS!R$6,"INDICAR",F161=BASE_DATOS!R$8," INDICAR",F161=BASE_DATOS!R$9," ")</f>
        <v>#NAME?</v>
      </c>
      <c r="H161" s="121"/>
      <c r="I161" s="122"/>
      <c r="J161" s="122"/>
      <c r="K161" s="122"/>
      <c r="L161" s="122"/>
      <c r="M161" s="122"/>
      <c r="N161" s="123">
        <f t="shared" si="5"/>
        <v>0</v>
      </c>
    </row>
    <row r="162" spans="1:14" ht="14.5" hidden="1">
      <c r="A162" s="252"/>
      <c r="B162" s="137"/>
      <c r="C162" s="138"/>
      <c r="D162" s="158"/>
      <c r="E162" s="140"/>
      <c r="F162" s="121"/>
      <c r="G162" s="160" t="e">
        <f ca="1">_xludf.IFS(F162=BASE_DATOS!R$2,"N/A",F162=BASE_DATOS!R$3,"N/A",F162=BASE_DATOS!R$4,"INDICAR",F162=BASE_DATOS!R$7,"N/A",F162=BASE_DATOS!R$5,"INDICAR",F162=BASE_DATOS!R$6,"INDICAR",F162=BASE_DATOS!R$8," INDICAR",F162=BASE_DATOS!R$9," ")</f>
        <v>#NAME?</v>
      </c>
      <c r="H162" s="121"/>
      <c r="I162" s="122"/>
      <c r="J162" s="122"/>
      <c r="K162" s="122"/>
      <c r="L162" s="122"/>
      <c r="M162" s="122"/>
      <c r="N162" s="123">
        <f t="shared" si="5"/>
        <v>0</v>
      </c>
    </row>
    <row r="163" spans="1:14" ht="14.5" hidden="1">
      <c r="A163" s="252"/>
      <c r="B163" s="137"/>
      <c r="C163" s="138"/>
      <c r="D163" s="158"/>
      <c r="E163" s="140"/>
      <c r="F163" s="121"/>
      <c r="G163" s="160" t="e">
        <f ca="1">_xludf.IFS(F163=BASE_DATOS!R$2,"N/A",F163=BASE_DATOS!R$3,"N/A",F163=BASE_DATOS!R$4,"INDICAR",F163=BASE_DATOS!R$7,"N/A",F163=BASE_DATOS!R$5,"INDICAR",F163=BASE_DATOS!R$6,"INDICAR",F163=BASE_DATOS!R$8," INDICAR",F163=BASE_DATOS!R$9," ")</f>
        <v>#NAME?</v>
      </c>
      <c r="H163" s="121"/>
      <c r="I163" s="122"/>
      <c r="J163" s="122"/>
      <c r="K163" s="122"/>
      <c r="L163" s="122"/>
      <c r="M163" s="122"/>
      <c r="N163" s="123">
        <f t="shared" si="5"/>
        <v>0</v>
      </c>
    </row>
    <row r="164" spans="1:14" ht="14.5" hidden="1">
      <c r="A164" s="252"/>
      <c r="B164" s="137"/>
      <c r="C164" s="138"/>
      <c r="D164" s="158"/>
      <c r="E164" s="140"/>
      <c r="F164" s="121"/>
      <c r="G164" s="160" t="e">
        <f ca="1">_xludf.IFS(F164=BASE_DATOS!R$2,"N/A",F164=BASE_DATOS!R$3,"N/A",F164=BASE_DATOS!R$4,"INDICAR",F164=BASE_DATOS!R$7,"N/A",F164=BASE_DATOS!R$5,"INDICAR",F164=BASE_DATOS!R$6,"INDICAR",F164=BASE_DATOS!R$8," INDICAR",F164=BASE_DATOS!R$9," ")</f>
        <v>#NAME?</v>
      </c>
      <c r="H164" s="121"/>
      <c r="I164" s="122"/>
      <c r="J164" s="122"/>
      <c r="K164" s="122"/>
      <c r="L164" s="122"/>
      <c r="M164" s="122"/>
      <c r="N164" s="123">
        <f t="shared" si="5"/>
        <v>0</v>
      </c>
    </row>
    <row r="165" spans="1:14" ht="14.5" hidden="1">
      <c r="A165" s="252"/>
      <c r="B165" s="137"/>
      <c r="C165" s="138"/>
      <c r="D165" s="158"/>
      <c r="E165" s="140"/>
      <c r="F165" s="121"/>
      <c r="G165" s="160" t="e">
        <f ca="1">_xludf.IFS(F165=BASE_DATOS!R$2,"N/A",F165=BASE_DATOS!R$3,"N/A",F165=BASE_DATOS!R$4,"INDICAR",F165=BASE_DATOS!R$7,"N/A",F165=BASE_DATOS!R$5,"INDICAR",F165=BASE_DATOS!R$6,"INDICAR",F165=BASE_DATOS!R$8," INDICAR",F165=BASE_DATOS!R$9," ")</f>
        <v>#NAME?</v>
      </c>
      <c r="H165" s="121"/>
      <c r="I165" s="122"/>
      <c r="J165" s="122"/>
      <c r="K165" s="122"/>
      <c r="L165" s="122"/>
      <c r="M165" s="122"/>
      <c r="N165" s="123">
        <f t="shared" si="5"/>
        <v>0</v>
      </c>
    </row>
    <row r="166" spans="1:14" ht="14.5" hidden="1">
      <c r="A166" s="252"/>
      <c r="B166" s="137"/>
      <c r="C166" s="138"/>
      <c r="D166" s="158"/>
      <c r="E166" s="140"/>
      <c r="F166" s="121"/>
      <c r="G166" s="160" t="e">
        <f ca="1">_xludf.IFS(F166=BASE_DATOS!R$2,"N/A",F166=BASE_DATOS!R$3,"N/A",F166=BASE_DATOS!R$4,"INDICAR",F166=BASE_DATOS!R$7,"N/A",F166=BASE_DATOS!R$5,"INDICAR",F166=BASE_DATOS!R$6,"INDICAR",F166=BASE_DATOS!R$8," INDICAR",F166=BASE_DATOS!R$9," ")</f>
        <v>#NAME?</v>
      </c>
      <c r="H166" s="121"/>
      <c r="I166" s="122"/>
      <c r="J166" s="122"/>
      <c r="K166" s="122"/>
      <c r="L166" s="122"/>
      <c r="M166" s="122"/>
      <c r="N166" s="123">
        <f t="shared" si="5"/>
        <v>0</v>
      </c>
    </row>
    <row r="167" spans="1:14" ht="14.5" hidden="1">
      <c r="A167" s="252"/>
      <c r="B167" s="137"/>
      <c r="C167" s="138"/>
      <c r="D167" s="158"/>
      <c r="E167" s="140"/>
      <c r="F167" s="121"/>
      <c r="G167" s="160" t="e">
        <f ca="1">_xludf.IFS(F167=BASE_DATOS!R$2,"N/A",F167=BASE_DATOS!R$3,"N/A",F167=BASE_DATOS!R$4,"INDICAR",F167=BASE_DATOS!R$7,"N/A",F167=BASE_DATOS!R$5,"INDICAR",F167=BASE_DATOS!R$6,"INDICAR",F167=BASE_DATOS!R$8," INDICAR",F167=BASE_DATOS!R$9," ")</f>
        <v>#NAME?</v>
      </c>
      <c r="H167" s="121"/>
      <c r="I167" s="122"/>
      <c r="J167" s="122"/>
      <c r="K167" s="122"/>
      <c r="L167" s="122"/>
      <c r="M167" s="122"/>
      <c r="N167" s="123">
        <f t="shared" si="5"/>
        <v>0</v>
      </c>
    </row>
    <row r="168" spans="1:14" ht="14.5" hidden="1">
      <c r="A168" s="252"/>
      <c r="B168" s="137"/>
      <c r="C168" s="138"/>
      <c r="D168" s="158"/>
      <c r="E168" s="140"/>
      <c r="F168" s="121"/>
      <c r="G168" s="160" t="e">
        <f ca="1">_xludf.IFS(F168=BASE_DATOS!R$2,"N/A",F168=BASE_DATOS!R$3,"N/A",F168=BASE_DATOS!R$4,"INDICAR",F168=BASE_DATOS!R$7,"N/A",F168=BASE_DATOS!R$5,"INDICAR",F168=BASE_DATOS!R$6,"INDICAR",F168=BASE_DATOS!R$8," INDICAR",F168=BASE_DATOS!R$9," ")</f>
        <v>#NAME?</v>
      </c>
      <c r="H168" s="121"/>
      <c r="I168" s="122"/>
      <c r="J168" s="122"/>
      <c r="K168" s="122"/>
      <c r="L168" s="122"/>
      <c r="M168" s="122"/>
      <c r="N168" s="123">
        <f t="shared" si="5"/>
        <v>0</v>
      </c>
    </row>
    <row r="169" spans="1:14" ht="14.5" hidden="1">
      <c r="A169" s="252"/>
      <c r="B169" s="137"/>
      <c r="C169" s="138"/>
      <c r="D169" s="158"/>
      <c r="E169" s="140"/>
      <c r="F169" s="121"/>
      <c r="G169" s="160" t="e">
        <f ca="1">_xludf.IFS(F169=BASE_DATOS!R$2,"N/A",F169=BASE_DATOS!R$3,"N/A",F169=BASE_DATOS!R$4,"INDICAR",F169=BASE_DATOS!R$7,"N/A",F169=BASE_DATOS!R$5,"INDICAR",F169=BASE_DATOS!R$6,"INDICAR",F169=BASE_DATOS!R$8," INDICAR",F169=BASE_DATOS!R$9," ")</f>
        <v>#NAME?</v>
      </c>
      <c r="H169" s="121"/>
      <c r="I169" s="122"/>
      <c r="J169" s="122"/>
      <c r="K169" s="122"/>
      <c r="L169" s="122"/>
      <c r="M169" s="122"/>
      <c r="N169" s="123">
        <f t="shared" si="5"/>
        <v>0</v>
      </c>
    </row>
    <row r="170" spans="1:14" ht="14.5" hidden="1">
      <c r="A170" s="252"/>
      <c r="B170" s="137"/>
      <c r="C170" s="138"/>
      <c r="D170" s="158"/>
      <c r="E170" s="140"/>
      <c r="F170" s="121"/>
      <c r="G170" s="160" t="e">
        <f ca="1">_xludf.IFS(F170=BASE_DATOS!R$2,"N/A",F170=BASE_DATOS!R$3,"N/A",F170=BASE_DATOS!R$4,"INDICAR",F170=BASE_DATOS!R$7,"N/A",F170=BASE_DATOS!R$5,"INDICAR",F170=BASE_DATOS!R$6,"INDICAR",F170=BASE_DATOS!R$8," INDICAR",F170=BASE_DATOS!R$9," ")</f>
        <v>#NAME?</v>
      </c>
      <c r="H170" s="121"/>
      <c r="I170" s="122"/>
      <c r="J170" s="122"/>
      <c r="K170" s="122"/>
      <c r="L170" s="122"/>
      <c r="M170" s="122"/>
      <c r="N170" s="123">
        <f t="shared" si="5"/>
        <v>0</v>
      </c>
    </row>
    <row r="171" spans="1:14" ht="14.5" hidden="1">
      <c r="A171" s="253"/>
      <c r="B171" s="137"/>
      <c r="C171" s="140"/>
      <c r="D171" s="158"/>
      <c r="E171" s="140"/>
      <c r="F171" s="121"/>
      <c r="G171" s="160" t="e">
        <f ca="1">_xludf.IFS(F171=BASE_DATOS!R$2,"N/A",F171=BASE_DATOS!R$3,"N/A",F171=BASE_DATOS!R$4,"INDICAR",F171=BASE_DATOS!R$7,"N/A",F171=BASE_DATOS!R$5,"INDICAR",F171=BASE_DATOS!R$6,"INDICAR",F171=BASE_DATOS!R$8," INDICAR",F171=BASE_DATOS!R$9," ")</f>
        <v>#NAME?</v>
      </c>
      <c r="H171" s="121"/>
      <c r="I171" s="122"/>
      <c r="J171" s="122"/>
      <c r="K171" s="122"/>
      <c r="L171" s="122"/>
      <c r="M171" s="122"/>
      <c r="N171" s="123">
        <f t="shared" si="5"/>
        <v>0</v>
      </c>
    </row>
    <row r="172" spans="1:14" ht="14.5">
      <c r="A172" s="142"/>
      <c r="B172" s="143"/>
      <c r="C172" s="142"/>
      <c r="D172" s="142"/>
      <c r="E172" s="142"/>
      <c r="F172" s="142"/>
      <c r="G172" s="142"/>
      <c r="H172" s="142"/>
      <c r="I172" s="142"/>
      <c r="J172" s="143"/>
      <c r="K172" s="143"/>
      <c r="L172" s="143"/>
      <c r="M172" s="143"/>
      <c r="N172" s="144"/>
    </row>
    <row r="173" spans="1:14" ht="14.5">
      <c r="A173" s="145"/>
      <c r="B173" s="146"/>
      <c r="C173" s="145"/>
      <c r="D173" s="145"/>
      <c r="E173" s="145"/>
      <c r="F173" s="145"/>
      <c r="G173" s="145"/>
      <c r="H173" s="145"/>
      <c r="I173" s="145"/>
      <c r="J173" s="146"/>
      <c r="K173" s="146"/>
      <c r="L173" s="146"/>
      <c r="M173" s="146"/>
      <c r="N173" s="147"/>
    </row>
    <row r="174" spans="1:14" ht="27" customHeight="1">
      <c r="A174" s="254" t="s">
        <v>413</v>
      </c>
      <c r="B174" s="255"/>
      <c r="C174" s="254" t="s">
        <v>29</v>
      </c>
      <c r="D174" s="256"/>
      <c r="E174" s="256"/>
      <c r="F174" s="256"/>
      <c r="G174" s="256"/>
      <c r="H174" s="256"/>
      <c r="I174" s="256"/>
      <c r="J174" s="256"/>
      <c r="K174" s="256"/>
      <c r="L174" s="256"/>
      <c r="M174" s="256"/>
      <c r="N174" s="255"/>
    </row>
    <row r="175" spans="1:14" ht="31">
      <c r="A175" s="99" t="s">
        <v>19</v>
      </c>
      <c r="B175" s="257" t="s">
        <v>90</v>
      </c>
      <c r="C175" s="255"/>
      <c r="D175" s="99" t="s">
        <v>447</v>
      </c>
      <c r="E175" s="258" t="str">
        <f t="array" ref="E175">INDEX(BASE_DATOS!U$2:U$103,MATCH(C174,BASE_DATOS!W$2:W$103,0))</f>
        <v xml:space="preserve">Implementar gradualmente el sistema de gestión de la calidad para la excelencia que promueva la planificación y ejecución orientada a la mejora continua y pertinente de todo el quehacer universitario   </v>
      </c>
      <c r="F175" s="256"/>
      <c r="G175" s="256"/>
      <c r="H175" s="256"/>
      <c r="I175" s="256"/>
      <c r="J175" s="256"/>
      <c r="K175" s="256"/>
      <c r="L175" s="256"/>
      <c r="M175" s="256"/>
      <c r="N175" s="255"/>
    </row>
    <row r="176" spans="1:14" ht="30" customHeight="1">
      <c r="A176" s="259" t="s">
        <v>415</v>
      </c>
      <c r="B176" s="260" t="s">
        <v>104</v>
      </c>
      <c r="C176" s="261"/>
      <c r="D176" s="262"/>
      <c r="E176" s="268" t="s">
        <v>416</v>
      </c>
      <c r="F176" s="273" t="str">
        <f t="array" ref="F176">INDEX(BASE_DATOS!Y$2:Y$103,MATCH(B176,BASE_DATOS!X$2:X$103,0))</f>
        <v>P. Institucionales E.O. 
P. de Calidad 
P. para la incorporación de las tecnologías de información y la comunicación en los procesos académicos de la UNA 
P. sobre autoevaluación, mejoramiento y acreditación en la UNA 
P. Institucional para la vinculación entre la UNA y las personas graduadas 
P. Curriculares 
P. multi, inter y transdiciplinarias 
P. para el establecimiento de la Práctica Profesional Supervisada 
P. Investigación Universitaria 
P. Institucional de Extensión Universitaria</v>
      </c>
      <c r="G176" s="247"/>
      <c r="H176" s="247"/>
      <c r="I176" s="274" t="s">
        <v>417</v>
      </c>
      <c r="J176" s="283" t="str">
        <f t="array" ref="J176">INDEX(BASE_DATOS!Z$2:Z$103,MATCH(B176,BASE_DATOS!X$2:X$103,0))</f>
        <v>Cantidad de carreras acreditadas, reacreditadas y autoevaluadas</v>
      </c>
      <c r="K176" s="256"/>
      <c r="L176" s="256"/>
      <c r="M176" s="256"/>
      <c r="N176" s="255"/>
    </row>
    <row r="177" spans="1:14" ht="30" customHeight="1">
      <c r="A177" s="252"/>
      <c r="B177" s="263"/>
      <c r="C177" s="247"/>
      <c r="D177" s="264"/>
      <c r="E177" s="252"/>
      <c r="F177" s="247"/>
      <c r="G177" s="247"/>
      <c r="H177" s="247"/>
      <c r="I177" s="252"/>
      <c r="J177" s="276"/>
      <c r="K177" s="256"/>
      <c r="L177" s="256"/>
      <c r="M177" s="256"/>
      <c r="N177" s="255"/>
    </row>
    <row r="178" spans="1:14" ht="30" customHeight="1">
      <c r="A178" s="252"/>
      <c r="B178" s="263"/>
      <c r="C178" s="247"/>
      <c r="D178" s="264"/>
      <c r="E178" s="252"/>
      <c r="F178" s="247"/>
      <c r="G178" s="247"/>
      <c r="H178" s="247"/>
      <c r="I178" s="252"/>
      <c r="J178" s="276"/>
      <c r="K178" s="256"/>
      <c r="L178" s="256"/>
      <c r="M178" s="256"/>
      <c r="N178" s="255"/>
    </row>
    <row r="179" spans="1:14" ht="30" customHeight="1">
      <c r="A179" s="253"/>
      <c r="B179" s="265"/>
      <c r="C179" s="266"/>
      <c r="D179" s="267"/>
      <c r="E179" s="253"/>
      <c r="F179" s="266"/>
      <c r="G179" s="266"/>
      <c r="H179" s="266"/>
      <c r="I179" s="253"/>
      <c r="J179" s="276"/>
      <c r="K179" s="256"/>
      <c r="L179" s="256"/>
      <c r="M179" s="256"/>
      <c r="N179" s="255"/>
    </row>
    <row r="180" spans="1:14" ht="22.5" customHeight="1">
      <c r="A180" s="269" t="s">
        <v>418</v>
      </c>
      <c r="B180" s="269" t="s">
        <v>419</v>
      </c>
      <c r="C180" s="270" t="s">
        <v>420</v>
      </c>
      <c r="D180" s="269" t="s">
        <v>421</v>
      </c>
      <c r="E180" s="269" t="s">
        <v>422</v>
      </c>
      <c r="F180" s="272" t="s">
        <v>16</v>
      </c>
      <c r="G180" s="269" t="s">
        <v>423</v>
      </c>
      <c r="H180" s="269" t="s">
        <v>424</v>
      </c>
      <c r="I180" s="271" t="s">
        <v>425</v>
      </c>
      <c r="J180" s="256"/>
      <c r="K180" s="256"/>
      <c r="L180" s="256"/>
      <c r="M180" s="256"/>
      <c r="N180" s="255"/>
    </row>
    <row r="181" spans="1:14" ht="22.5" customHeight="1">
      <c r="A181" s="253"/>
      <c r="B181" s="253"/>
      <c r="C181" s="253"/>
      <c r="D181" s="253"/>
      <c r="E181" s="253"/>
      <c r="F181" s="265"/>
      <c r="G181" s="253"/>
      <c r="H181" s="253"/>
      <c r="I181" s="100">
        <v>2023</v>
      </c>
      <c r="J181" s="100">
        <v>2024</v>
      </c>
      <c r="K181" s="100">
        <v>2025</v>
      </c>
      <c r="L181" s="100">
        <v>2026</v>
      </c>
      <c r="M181" s="100">
        <v>2027</v>
      </c>
      <c r="N181" s="148" t="s">
        <v>426</v>
      </c>
    </row>
    <row r="182" spans="1:14" ht="25">
      <c r="A182" s="248" t="s">
        <v>504</v>
      </c>
      <c r="B182" s="167" t="s">
        <v>85</v>
      </c>
      <c r="C182" s="140" t="s">
        <v>505</v>
      </c>
      <c r="D182" s="168">
        <v>1</v>
      </c>
      <c r="E182" s="151">
        <v>1</v>
      </c>
      <c r="F182" s="152" t="s">
        <v>25</v>
      </c>
      <c r="G182" s="169" t="s">
        <v>428</v>
      </c>
      <c r="H182" s="152" t="s">
        <v>430</v>
      </c>
      <c r="I182" s="170">
        <v>0.2</v>
      </c>
      <c r="J182" s="170">
        <v>0.2</v>
      </c>
      <c r="K182" s="170">
        <v>0.2</v>
      </c>
      <c r="L182" s="170">
        <v>0.2</v>
      </c>
      <c r="M182" s="170">
        <v>0.2</v>
      </c>
      <c r="N182" s="171">
        <v>1</v>
      </c>
    </row>
    <row r="183" spans="1:14" ht="14.5">
      <c r="A183" s="249"/>
      <c r="B183" s="167" t="s">
        <v>85</v>
      </c>
      <c r="C183" s="140" t="s">
        <v>506</v>
      </c>
      <c r="D183" s="168">
        <v>1</v>
      </c>
      <c r="E183" s="151">
        <v>0</v>
      </c>
      <c r="F183" s="152" t="s">
        <v>25</v>
      </c>
      <c r="G183" s="169" t="s">
        <v>428</v>
      </c>
      <c r="H183" s="152" t="s">
        <v>430</v>
      </c>
      <c r="I183" s="170">
        <v>0.2</v>
      </c>
      <c r="J183" s="170">
        <v>0.2</v>
      </c>
      <c r="K183" s="170">
        <v>0.2</v>
      </c>
      <c r="L183" s="170">
        <v>0.2</v>
      </c>
      <c r="M183" s="170">
        <v>0.2</v>
      </c>
      <c r="N183" s="171">
        <v>1</v>
      </c>
    </row>
    <row r="184" spans="1:14" ht="25">
      <c r="A184" s="249"/>
      <c r="B184" s="137" t="s">
        <v>121</v>
      </c>
      <c r="C184" s="140" t="s">
        <v>507</v>
      </c>
      <c r="D184" s="162">
        <v>1</v>
      </c>
      <c r="E184" s="103">
        <v>0</v>
      </c>
      <c r="F184" s="126" t="s">
        <v>25</v>
      </c>
      <c r="G184" s="141" t="s">
        <v>428</v>
      </c>
      <c r="H184" s="126" t="s">
        <v>433</v>
      </c>
      <c r="I184" s="127">
        <v>0.5</v>
      </c>
      <c r="J184" s="127">
        <v>0.5</v>
      </c>
      <c r="K184" s="127"/>
      <c r="L184" s="127"/>
      <c r="M184" s="127"/>
      <c r="N184" s="129">
        <v>1</v>
      </c>
    </row>
    <row r="185" spans="1:14" ht="14.5">
      <c r="A185" s="249"/>
      <c r="B185" s="137" t="s">
        <v>121</v>
      </c>
      <c r="C185" s="140" t="s">
        <v>508</v>
      </c>
      <c r="D185" s="158">
        <v>1</v>
      </c>
      <c r="E185" s="140">
        <v>0</v>
      </c>
      <c r="F185" s="121" t="s">
        <v>25</v>
      </c>
      <c r="G185" s="141" t="e">
        <f ca="1">_xludf.IFS(F185=BASE_DATOS!R$2,"N/A",F185=BASE_DATOS!R$3,"N/A",F185=BASE_DATOS!R$4,"INDICAR",F185=BASE_DATOS!R$7,"N/A",F185=BASE_DATOS!R$5,"INDICAR",F185=BASE_DATOS!R$6,"INDICAR",F185=BASE_DATOS!R$8," INDICAR",F185=BASE_DATOS!R$9," ")</f>
        <v>#NAME?</v>
      </c>
      <c r="H185" s="121" t="s">
        <v>509</v>
      </c>
      <c r="I185" s="122"/>
      <c r="J185" s="122">
        <v>0.25</v>
      </c>
      <c r="K185" s="122">
        <v>0.25</v>
      </c>
      <c r="L185" s="122">
        <v>0.25</v>
      </c>
      <c r="M185" s="122">
        <v>0.25</v>
      </c>
      <c r="N185" s="123">
        <f t="shared" ref="N185:N214" si="6">SUM(I185:M185)</f>
        <v>1</v>
      </c>
    </row>
    <row r="186" spans="1:14" ht="14.5">
      <c r="A186" s="249"/>
      <c r="B186" s="137" t="s">
        <v>130</v>
      </c>
      <c r="C186" s="172" t="s">
        <v>510</v>
      </c>
      <c r="D186" s="158">
        <v>1</v>
      </c>
      <c r="E186" s="140">
        <v>1</v>
      </c>
      <c r="F186" s="121" t="s">
        <v>25</v>
      </c>
      <c r="G186" s="141" t="e">
        <f ca="1">_xludf.IFS(F186=BASE_DATOS!R$2,"N/A",F186=BASE_DATOS!R$3,"N/A",F186=BASE_DATOS!R$4,"INDICAR",F186=BASE_DATOS!R$7,"N/A",F186=BASE_DATOS!R$5,"INDICAR",F186=BASE_DATOS!R$6,"INDICAR",F186=BASE_DATOS!R$8," INDICAR",F186=BASE_DATOS!R$9," ")</f>
        <v>#NAME?</v>
      </c>
      <c r="H186" s="121" t="s">
        <v>430</v>
      </c>
      <c r="I186" s="122">
        <v>0.2</v>
      </c>
      <c r="J186" s="122">
        <v>0.2</v>
      </c>
      <c r="K186" s="122">
        <v>0.2</v>
      </c>
      <c r="L186" s="122">
        <v>0.2</v>
      </c>
      <c r="M186" s="122">
        <v>0.2</v>
      </c>
      <c r="N186" s="123">
        <f t="shared" si="6"/>
        <v>1</v>
      </c>
    </row>
    <row r="187" spans="1:14" ht="50">
      <c r="A187" s="249"/>
      <c r="B187" s="137" t="s">
        <v>130</v>
      </c>
      <c r="C187" s="140" t="s">
        <v>511</v>
      </c>
      <c r="D187" s="158">
        <v>1</v>
      </c>
      <c r="E187" s="140">
        <v>1</v>
      </c>
      <c r="F187" s="121" t="s">
        <v>25</v>
      </c>
      <c r="G187" s="141" t="e">
        <f ca="1">_xludf.IFS(F187=BASE_DATOS!R$2,"N/A",F187=BASE_DATOS!R$3,"N/A",F187=BASE_DATOS!R$4,"INDICAR",F187=BASE_DATOS!R$7,"N/A",F187=BASE_DATOS!R$5,"INDICAR",F187=BASE_DATOS!R$6,"INDICAR",F187=BASE_DATOS!R$8," INDICAR",F187=BASE_DATOS!R$9," ")</f>
        <v>#NAME?</v>
      </c>
      <c r="H187" s="121" t="s">
        <v>430</v>
      </c>
      <c r="I187" s="122">
        <v>0.2</v>
      </c>
      <c r="J187" s="122">
        <v>0.2</v>
      </c>
      <c r="K187" s="122">
        <v>0.2</v>
      </c>
      <c r="L187" s="122">
        <v>0.2</v>
      </c>
      <c r="M187" s="122">
        <v>0.2</v>
      </c>
      <c r="N187" s="123">
        <f t="shared" si="6"/>
        <v>1</v>
      </c>
    </row>
    <row r="188" spans="1:14" ht="62.5">
      <c r="A188" s="249"/>
      <c r="B188" s="137" t="s">
        <v>111</v>
      </c>
      <c r="C188" s="140" t="s">
        <v>512</v>
      </c>
      <c r="D188" s="158">
        <v>1</v>
      </c>
      <c r="E188" s="140">
        <v>1</v>
      </c>
      <c r="F188" s="121" t="s">
        <v>25</v>
      </c>
      <c r="G188" s="141"/>
      <c r="H188" s="121" t="s">
        <v>430</v>
      </c>
      <c r="I188" s="122">
        <v>0.2</v>
      </c>
      <c r="J188" s="122">
        <v>0.2</v>
      </c>
      <c r="K188" s="122">
        <v>0.2</v>
      </c>
      <c r="L188" s="122">
        <v>0.2</v>
      </c>
      <c r="M188" s="122">
        <v>0.2</v>
      </c>
      <c r="N188" s="123">
        <f t="shared" si="6"/>
        <v>1</v>
      </c>
    </row>
    <row r="189" spans="1:14" ht="63.75" customHeight="1">
      <c r="A189" s="249"/>
      <c r="B189" s="137" t="s">
        <v>111</v>
      </c>
      <c r="C189" s="173" t="s">
        <v>513</v>
      </c>
      <c r="D189" s="158">
        <v>1</v>
      </c>
      <c r="E189" s="140">
        <v>1</v>
      </c>
      <c r="F189" s="121" t="s">
        <v>25</v>
      </c>
      <c r="G189" s="141" t="e">
        <f ca="1">_xludf.IFS(F189=BASE_DATOS!R$2,"N/A",F189=BASE_DATOS!R$3,"N/A",F189=BASE_DATOS!R$4,"INDICAR",F189=BASE_DATOS!R$7,"N/A",F189=BASE_DATOS!R$5,"INDICAR",F189=BASE_DATOS!R$6,"INDICAR",F189=BASE_DATOS!R$8," INDICAR",F189=BASE_DATOS!R$9," ")</f>
        <v>#NAME?</v>
      </c>
      <c r="H189" s="121" t="s">
        <v>430</v>
      </c>
      <c r="I189" s="122">
        <v>0.2</v>
      </c>
      <c r="J189" s="122">
        <v>0.2</v>
      </c>
      <c r="K189" s="122">
        <v>0.2</v>
      </c>
      <c r="L189" s="122">
        <v>0.2</v>
      </c>
      <c r="M189" s="122">
        <v>0.2</v>
      </c>
      <c r="N189" s="123">
        <f t="shared" si="6"/>
        <v>1</v>
      </c>
    </row>
    <row r="190" spans="1:14" ht="60" customHeight="1">
      <c r="A190" s="249"/>
      <c r="B190" s="137" t="s">
        <v>39</v>
      </c>
      <c r="C190" s="140" t="s">
        <v>514</v>
      </c>
      <c r="D190" s="162">
        <v>3</v>
      </c>
      <c r="E190" s="103">
        <v>0</v>
      </c>
      <c r="F190" s="174" t="s">
        <v>75</v>
      </c>
      <c r="G190" s="141" t="s">
        <v>452</v>
      </c>
      <c r="H190" s="126" t="s">
        <v>430</v>
      </c>
      <c r="I190" s="127">
        <v>0.4</v>
      </c>
      <c r="J190" s="127">
        <v>0.15</v>
      </c>
      <c r="K190" s="127">
        <v>0.1</v>
      </c>
      <c r="L190" s="127">
        <v>0.2</v>
      </c>
      <c r="M190" s="127">
        <v>0.15</v>
      </c>
      <c r="N190" s="123">
        <f t="shared" si="6"/>
        <v>1</v>
      </c>
    </row>
    <row r="191" spans="1:14" ht="50">
      <c r="A191" s="249"/>
      <c r="B191" s="137" t="s">
        <v>135</v>
      </c>
      <c r="C191" s="173" t="s">
        <v>515</v>
      </c>
      <c r="D191" s="162">
        <v>1</v>
      </c>
      <c r="E191" s="113">
        <v>0</v>
      </c>
      <c r="F191" s="174" t="s">
        <v>25</v>
      </c>
      <c r="G191" s="141" t="e">
        <f ca="1">_xludf.IFS(F191=BASE_DATOS!R$2,"N/A",F191=BASE_DATOS!R$3,"N/A",F191=BASE_DATOS!R$4,"INDICAR",F191=BASE_DATOS!R$7,"N/A",F191=BASE_DATOS!R$5,"INDICAR",F191=BASE_DATOS!R$6,"INDICAR",F191=BASE_DATOS!R$8," INDICAR",F191=BASE_DATOS!R$9," ")</f>
        <v>#NAME?</v>
      </c>
      <c r="H191" s="126" t="s">
        <v>430</v>
      </c>
      <c r="I191" s="127">
        <v>0.2</v>
      </c>
      <c r="J191" s="127">
        <v>0.2</v>
      </c>
      <c r="K191" s="127">
        <v>0.2</v>
      </c>
      <c r="L191" s="127">
        <v>0.2</v>
      </c>
      <c r="M191" s="127">
        <v>0.2</v>
      </c>
      <c r="N191" s="123">
        <f t="shared" si="6"/>
        <v>1</v>
      </c>
    </row>
    <row r="192" spans="1:14" ht="37.5">
      <c r="A192" s="249"/>
      <c r="B192" s="137" t="s">
        <v>135</v>
      </c>
      <c r="C192" s="140" t="s">
        <v>516</v>
      </c>
      <c r="D192" s="162">
        <v>1</v>
      </c>
      <c r="E192" s="113">
        <v>1</v>
      </c>
      <c r="F192" s="174" t="s">
        <v>25</v>
      </c>
      <c r="G192" s="141" t="e">
        <f ca="1">_xludf.IFS(F192=BASE_DATOS!R$2,"N/A",F192=BASE_DATOS!R$3,"N/A",F192=BASE_DATOS!R$4,"INDICAR",F192=BASE_DATOS!R$7,"N/A",F192=BASE_DATOS!R$5,"INDICAR",F192=BASE_DATOS!R$6,"INDICAR",F192=BASE_DATOS!R$8," INDICAR",F192=BASE_DATOS!R$9," ")</f>
        <v>#NAME?</v>
      </c>
      <c r="H192" s="126" t="s">
        <v>430</v>
      </c>
      <c r="I192" s="127">
        <v>0.2</v>
      </c>
      <c r="J192" s="127">
        <v>0.2</v>
      </c>
      <c r="K192" s="127">
        <v>0.2</v>
      </c>
      <c r="L192" s="127">
        <v>0.2</v>
      </c>
      <c r="M192" s="127">
        <v>0.2</v>
      </c>
      <c r="N192" s="123">
        <f t="shared" si="6"/>
        <v>1</v>
      </c>
    </row>
    <row r="193" spans="1:14" ht="14.5">
      <c r="A193" s="249"/>
      <c r="B193" s="137" t="s">
        <v>71</v>
      </c>
      <c r="C193" s="173" t="s">
        <v>517</v>
      </c>
      <c r="D193" s="162">
        <v>1</v>
      </c>
      <c r="E193" s="113">
        <v>0</v>
      </c>
      <c r="F193" s="126" t="s">
        <v>25</v>
      </c>
      <c r="G193" s="141" t="e">
        <f ca="1">_xludf.IFS(F193=BASE_DATOS!R$2,"N/A",F193=BASE_DATOS!R$3,"N/A",F193=BASE_DATOS!R$4,"INDICAR",F193=BASE_DATOS!R$7,"N/A",F193=BASE_DATOS!R$5,"INDICAR",F193=BASE_DATOS!R$6,"INDICAR",F193=BASE_DATOS!R$8," INDICAR",F193=BASE_DATOS!R$9," ")</f>
        <v>#NAME?</v>
      </c>
      <c r="H193" s="126" t="s">
        <v>518</v>
      </c>
      <c r="I193" s="127">
        <v>0.1</v>
      </c>
      <c r="J193" s="127">
        <v>0.25</v>
      </c>
      <c r="K193" s="127">
        <v>0.25</v>
      </c>
      <c r="L193" s="127">
        <v>0.2</v>
      </c>
      <c r="M193" s="127">
        <v>0.2</v>
      </c>
      <c r="N193" s="123">
        <f t="shared" si="6"/>
        <v>1</v>
      </c>
    </row>
    <row r="194" spans="1:14" ht="37.5">
      <c r="A194" s="249"/>
      <c r="B194" s="137" t="s">
        <v>99</v>
      </c>
      <c r="C194" s="140" t="s">
        <v>519</v>
      </c>
      <c r="D194" s="175">
        <v>1</v>
      </c>
      <c r="E194" s="113"/>
      <c r="F194" s="126" t="s">
        <v>25</v>
      </c>
      <c r="G194" s="141" t="e">
        <f ca="1">_xludf.IFS(F194=BASE_DATOS!R$2,"N/A",F194=BASE_DATOS!R$3,"N/A",F194=BASE_DATOS!R$4,"INDICAR",F194=BASE_DATOS!R$7,"N/A",F194=BASE_DATOS!R$5,"INDICAR",F194=BASE_DATOS!R$6,"INDICAR",F194=BASE_DATOS!R$8," INDICAR",F194=BASE_DATOS!R$9," ")</f>
        <v>#NAME?</v>
      </c>
      <c r="H194" s="126" t="s">
        <v>430</v>
      </c>
      <c r="I194" s="127">
        <v>0.2</v>
      </c>
      <c r="J194" s="127">
        <v>0.2</v>
      </c>
      <c r="K194" s="127">
        <v>0.2</v>
      </c>
      <c r="L194" s="127">
        <v>0.2</v>
      </c>
      <c r="M194" s="127">
        <v>0.2</v>
      </c>
      <c r="N194" s="123">
        <f t="shared" si="6"/>
        <v>1</v>
      </c>
    </row>
    <row r="195" spans="1:14" ht="37.5">
      <c r="A195" s="249"/>
      <c r="B195" s="137" t="s">
        <v>99</v>
      </c>
      <c r="C195" s="140" t="s">
        <v>520</v>
      </c>
      <c r="D195" s="162">
        <v>1</v>
      </c>
      <c r="E195" s="113">
        <v>1</v>
      </c>
      <c r="F195" s="126" t="s">
        <v>25</v>
      </c>
      <c r="G195" s="141" t="e">
        <f ca="1">_xludf.IFS(F195=BASE_DATOS!R$2,"N/A",F195=BASE_DATOS!R$3,"N/A",F195=BASE_DATOS!R$4,"INDICAR",F195=BASE_DATOS!R$7,"N/A",F195=BASE_DATOS!R$5,"INDICAR",F195=BASE_DATOS!R$6,"INDICAR",F195=BASE_DATOS!R$8," INDICAR",F195=BASE_DATOS!R$9," ")</f>
        <v>#NAME?</v>
      </c>
      <c r="H195" s="126" t="s">
        <v>430</v>
      </c>
      <c r="I195" s="127">
        <v>0.2</v>
      </c>
      <c r="J195" s="127">
        <v>0.2</v>
      </c>
      <c r="K195" s="127">
        <v>0.2</v>
      </c>
      <c r="L195" s="127">
        <v>0.2</v>
      </c>
      <c r="M195" s="127">
        <v>0.2</v>
      </c>
      <c r="N195" s="123">
        <f t="shared" si="6"/>
        <v>1</v>
      </c>
    </row>
    <row r="196" spans="1:14" ht="14.5" hidden="1">
      <c r="A196" s="250"/>
      <c r="B196" s="137"/>
      <c r="C196" s="173"/>
      <c r="D196" s="162"/>
      <c r="E196" s="113"/>
      <c r="F196" s="126"/>
      <c r="G196" s="141" t="e">
        <f ca="1">_xludf.IFS(F196=BASE_DATOS!R$2,"N/A",F196=BASE_DATOS!R$3,"N/A",F196=BASE_DATOS!R$4,"INDICAR",F196=BASE_DATOS!R$7,"N/A",F196=BASE_DATOS!R$5,"INDICAR",F196=BASE_DATOS!R$6,"INDICAR",F196=BASE_DATOS!R$8," INDICAR",F196=BASE_DATOS!R$9," ")</f>
        <v>#NAME?</v>
      </c>
      <c r="H196" s="126"/>
      <c r="I196" s="127"/>
      <c r="J196" s="127"/>
      <c r="K196" s="127"/>
      <c r="L196" s="127"/>
      <c r="M196" s="127"/>
      <c r="N196" s="123">
        <f t="shared" si="6"/>
        <v>0</v>
      </c>
    </row>
    <row r="197" spans="1:14" ht="87.5">
      <c r="A197" s="284" t="s">
        <v>521</v>
      </c>
      <c r="B197" s="137" t="s">
        <v>135</v>
      </c>
      <c r="C197" s="176" t="s">
        <v>522</v>
      </c>
      <c r="D197" s="177">
        <v>1</v>
      </c>
      <c r="E197" s="178">
        <v>0</v>
      </c>
      <c r="F197" s="179" t="s">
        <v>25</v>
      </c>
      <c r="G197" s="180" t="e">
        <f ca="1">_xludf.IFS(F197=BASE_DATOS!R$2,"N/A",F197=BASE_DATOS!R$3,"N/A",F197=BASE_DATOS!R$4,"INDICAR",F197=BASE_DATOS!R$7,"N/A",F197=BASE_DATOS!R$5,"INDICAR",F197=BASE_DATOS!R$6,"INDICAR",F197=BASE_DATOS!R$8," INDICAR",F197=BASE_DATOS!R$9," ")</f>
        <v>#NAME?</v>
      </c>
      <c r="H197" s="179" t="s">
        <v>430</v>
      </c>
      <c r="I197" s="181">
        <v>0.2</v>
      </c>
      <c r="J197" s="181">
        <v>0.2</v>
      </c>
      <c r="K197" s="181">
        <v>0.2</v>
      </c>
      <c r="L197" s="181">
        <v>0.2</v>
      </c>
      <c r="M197" s="181">
        <v>0.2</v>
      </c>
      <c r="N197" s="182">
        <f t="shared" si="6"/>
        <v>1</v>
      </c>
    </row>
    <row r="198" spans="1:14" ht="37.5">
      <c r="A198" s="249"/>
      <c r="B198" s="183" t="s">
        <v>135</v>
      </c>
      <c r="C198" s="176" t="s">
        <v>523</v>
      </c>
      <c r="D198" s="184">
        <v>1</v>
      </c>
      <c r="E198" s="185">
        <v>0</v>
      </c>
      <c r="F198" s="186" t="s">
        <v>25</v>
      </c>
      <c r="G198" s="187" t="e">
        <f ca="1">_xludf.IFS(F198=BASE_DATOS!R$2,"N/A",F198=BASE_DATOS!R$3,"N/A",F198=BASE_DATOS!R$4,"INDICAR",F198=BASE_DATOS!R$7,"N/A",F198=BASE_DATOS!R$5,"INDICAR",F198=BASE_DATOS!R$6,"INDICAR",F198=BASE_DATOS!R$8," INDICAR",F198=BASE_DATOS!R$9," ")</f>
        <v>#NAME?</v>
      </c>
      <c r="H198" s="188" t="s">
        <v>430</v>
      </c>
      <c r="I198" s="189">
        <v>0.2</v>
      </c>
      <c r="J198" s="189">
        <v>0.2</v>
      </c>
      <c r="K198" s="189">
        <v>0.2</v>
      </c>
      <c r="L198" s="189">
        <v>0.2</v>
      </c>
      <c r="M198" s="189">
        <v>0.2</v>
      </c>
      <c r="N198" s="190">
        <f t="shared" si="6"/>
        <v>1</v>
      </c>
    </row>
    <row r="199" spans="1:14" ht="28">
      <c r="A199" s="249"/>
      <c r="B199" s="183" t="s">
        <v>135</v>
      </c>
      <c r="C199" s="140" t="s">
        <v>524</v>
      </c>
      <c r="D199" s="184">
        <v>1</v>
      </c>
      <c r="E199" s="185">
        <v>0</v>
      </c>
      <c r="F199" s="186" t="s">
        <v>25</v>
      </c>
      <c r="G199" s="187" t="e">
        <f ca="1">_xludf.IFS(F199=BASE_DATOS!R$2,"N/A",F199=BASE_DATOS!R$3,"N/A",F199=BASE_DATOS!R$4,"INDICAR",F199=BASE_DATOS!R$7,"N/A",F199=BASE_DATOS!R$5,"INDICAR",F199=BASE_DATOS!R$6,"INDICAR",F199=BASE_DATOS!R$8," INDICAR",F199=BASE_DATOS!R$9," ")</f>
        <v>#NAME?</v>
      </c>
      <c r="H199" s="188" t="s">
        <v>430</v>
      </c>
      <c r="I199" s="189">
        <v>0.2</v>
      </c>
      <c r="J199" s="189">
        <v>0.2</v>
      </c>
      <c r="K199" s="189">
        <v>0.2</v>
      </c>
      <c r="L199" s="189">
        <v>0.2</v>
      </c>
      <c r="M199" s="189">
        <v>0.2</v>
      </c>
      <c r="N199" s="190">
        <f t="shared" si="6"/>
        <v>1</v>
      </c>
    </row>
    <row r="200" spans="1:14" ht="28">
      <c r="A200" s="249"/>
      <c r="B200" s="183" t="s">
        <v>135</v>
      </c>
      <c r="C200" s="176" t="s">
        <v>525</v>
      </c>
      <c r="D200" s="184">
        <v>1</v>
      </c>
      <c r="E200" s="191">
        <v>0</v>
      </c>
      <c r="F200" s="186" t="s">
        <v>25</v>
      </c>
      <c r="G200" s="187" t="e">
        <f ca="1">_xludf.IFS(F200=BASE_DATOS!R$2,"N/A",F200=BASE_DATOS!R$3,"N/A",F200=BASE_DATOS!R$4,"INDICAR",F200=BASE_DATOS!R$7,"N/A",F200=BASE_DATOS!R$5,"INDICAR",F200=BASE_DATOS!R$6,"INDICAR",F200=BASE_DATOS!R$8," INDICAR",F200=BASE_DATOS!R$9," ")</f>
        <v>#NAME?</v>
      </c>
      <c r="H200" s="188" t="s">
        <v>430</v>
      </c>
      <c r="I200" s="189">
        <v>0.2</v>
      </c>
      <c r="J200" s="189">
        <v>0.2</v>
      </c>
      <c r="K200" s="189">
        <v>0.2</v>
      </c>
      <c r="L200" s="189">
        <v>0.2</v>
      </c>
      <c r="M200" s="189">
        <v>0.2</v>
      </c>
      <c r="N200" s="190">
        <f t="shared" si="6"/>
        <v>1</v>
      </c>
    </row>
    <row r="201" spans="1:14" ht="37.5">
      <c r="A201" s="249"/>
      <c r="B201" s="183" t="s">
        <v>71</v>
      </c>
      <c r="C201" s="176" t="s">
        <v>526</v>
      </c>
      <c r="D201" s="184">
        <v>1</v>
      </c>
      <c r="E201" s="192">
        <v>0</v>
      </c>
      <c r="F201" s="186" t="s">
        <v>44</v>
      </c>
      <c r="G201" s="187" t="e">
        <f ca="1">_xludf.IFS(F201=BASE_DATOS!R$2,"N/A",F201=BASE_DATOS!R$3,"N/A",F201=BASE_DATOS!R$4,"INDICAR",F201=BASE_DATOS!R$7,"N/A",F201=BASE_DATOS!R$5,"INDICAR",F201=BASE_DATOS!R$6,"INDICAR",F201=BASE_DATOS!R$8," INDICAR",F201=BASE_DATOS!R$9," ")</f>
        <v>#NAME?</v>
      </c>
      <c r="H201" s="193" t="s">
        <v>430</v>
      </c>
      <c r="I201" s="194">
        <v>0.2</v>
      </c>
      <c r="J201" s="194">
        <v>0.2</v>
      </c>
      <c r="K201" s="194">
        <v>0.2</v>
      </c>
      <c r="L201" s="194">
        <v>0.2</v>
      </c>
      <c r="M201" s="194">
        <v>0.2</v>
      </c>
      <c r="N201" s="190">
        <f t="shared" si="6"/>
        <v>1</v>
      </c>
    </row>
    <row r="202" spans="1:14" ht="28">
      <c r="A202" s="249"/>
      <c r="B202" s="183" t="s">
        <v>71</v>
      </c>
      <c r="C202" s="176" t="s">
        <v>527</v>
      </c>
      <c r="D202" s="184">
        <v>1</v>
      </c>
      <c r="E202" s="192">
        <v>0</v>
      </c>
      <c r="F202" s="186" t="s">
        <v>44</v>
      </c>
      <c r="G202" s="187" t="e">
        <f ca="1">_xludf.IFS(F202=BASE_DATOS!R$2,"N/A",F202=BASE_DATOS!R$3,"N/A",F202=BASE_DATOS!R$4,"INDICAR",F202=BASE_DATOS!R$7,"N/A",F202=BASE_DATOS!R$5,"INDICAR",F202=BASE_DATOS!R$6,"INDICAR",F202=BASE_DATOS!R$8," INDICAR",F202=BASE_DATOS!R$9," ")</f>
        <v>#NAME?</v>
      </c>
      <c r="H202" s="193" t="s">
        <v>430</v>
      </c>
      <c r="I202" s="194">
        <v>0.05</v>
      </c>
      <c r="J202" s="194">
        <v>0.1</v>
      </c>
      <c r="K202" s="194">
        <v>0.15</v>
      </c>
      <c r="L202" s="194">
        <v>0.2</v>
      </c>
      <c r="M202" s="194">
        <v>0.5</v>
      </c>
      <c r="N202" s="190">
        <f t="shared" si="6"/>
        <v>1</v>
      </c>
    </row>
    <row r="203" spans="1:14" ht="50">
      <c r="A203" s="249"/>
      <c r="B203" s="183" t="s">
        <v>55</v>
      </c>
      <c r="C203" s="176" t="s">
        <v>528</v>
      </c>
      <c r="D203" s="184">
        <v>1</v>
      </c>
      <c r="E203" s="192">
        <v>0</v>
      </c>
      <c r="F203" s="186" t="s">
        <v>25</v>
      </c>
      <c r="G203" s="187" t="e">
        <f ca="1">_xludf.IFS(F203=BASE_DATOS!R$2,"N/A",F203=BASE_DATOS!R$3,"N/A",F203=BASE_DATOS!R$4,"INDICAR",F203=BASE_DATOS!R$7,"N/A",F203=BASE_DATOS!R$5,"INDICAR",F203=BASE_DATOS!R$6,"INDICAR",F203=BASE_DATOS!R$8," INDICAR",F203=BASE_DATOS!R$9," ")</f>
        <v>#NAME?</v>
      </c>
      <c r="H203" s="193" t="s">
        <v>430</v>
      </c>
      <c r="I203" s="194">
        <v>0.2</v>
      </c>
      <c r="J203" s="194">
        <v>0.2</v>
      </c>
      <c r="K203" s="194">
        <v>0.2</v>
      </c>
      <c r="L203" s="194">
        <v>0.2</v>
      </c>
      <c r="M203" s="194">
        <v>0.2</v>
      </c>
      <c r="N203" s="190">
        <f t="shared" si="6"/>
        <v>1</v>
      </c>
    </row>
    <row r="204" spans="1:14" ht="25">
      <c r="A204" s="249"/>
      <c r="B204" s="183" t="s">
        <v>99</v>
      </c>
      <c r="C204" s="176" t="s">
        <v>529</v>
      </c>
      <c r="D204" s="184">
        <v>1</v>
      </c>
      <c r="E204" s="185">
        <v>1</v>
      </c>
      <c r="F204" s="186" t="s">
        <v>44</v>
      </c>
      <c r="G204" s="187" t="e">
        <f ca="1">_xludf.IFS(F204=BASE_DATOS!R$2,"N/A",F204=BASE_DATOS!R$3,"N/A",F204=BASE_DATOS!R$4,"INDICAR",F204=BASE_DATOS!R$7,"N/A",F204=BASE_DATOS!R$5,"INDICAR",F204=BASE_DATOS!R$6,"INDICAR",F204=BASE_DATOS!R$8," INDICAR",F204=BASE_DATOS!R$9," ")</f>
        <v>#NAME?</v>
      </c>
      <c r="H204" s="193" t="s">
        <v>481</v>
      </c>
      <c r="I204" s="194"/>
      <c r="J204" s="194"/>
      <c r="K204" s="194">
        <v>0.3</v>
      </c>
      <c r="L204" s="194">
        <v>0.35</v>
      </c>
      <c r="M204" s="194">
        <v>0.35</v>
      </c>
      <c r="N204" s="190">
        <f t="shared" si="6"/>
        <v>0.99999999999999989</v>
      </c>
    </row>
    <row r="205" spans="1:14" ht="25">
      <c r="A205" s="250"/>
      <c r="B205" s="183" t="s">
        <v>99</v>
      </c>
      <c r="C205" s="176" t="s">
        <v>530</v>
      </c>
      <c r="D205" s="184">
        <v>1</v>
      </c>
      <c r="E205" s="195"/>
      <c r="F205" s="186" t="s">
        <v>44</v>
      </c>
      <c r="G205" s="187" t="e">
        <f ca="1">_xludf.IFS(F205=BASE_DATOS!R$2,"N/A",F205=BASE_DATOS!R$3,"N/A",F205=BASE_DATOS!R$4,"INDICAR",F205=BASE_DATOS!R$7,"N/A",F205=BASE_DATOS!R$5,"INDICAR",F205=BASE_DATOS!R$6,"INDICAR",F205=BASE_DATOS!R$8," INDICAR",F205=BASE_DATOS!R$9," ")</f>
        <v>#NAME?</v>
      </c>
      <c r="H205" s="196" t="s">
        <v>509</v>
      </c>
      <c r="I205" s="197"/>
      <c r="J205" s="197">
        <v>0.25</v>
      </c>
      <c r="K205" s="197">
        <v>0.25</v>
      </c>
      <c r="L205" s="197">
        <v>0.25</v>
      </c>
      <c r="M205" s="197">
        <v>0.25</v>
      </c>
      <c r="N205" s="190">
        <f t="shared" si="6"/>
        <v>1</v>
      </c>
    </row>
    <row r="206" spans="1:14" ht="14.5" hidden="1">
      <c r="A206" s="198"/>
      <c r="B206" s="137"/>
      <c r="C206" s="138"/>
      <c r="D206" s="158"/>
      <c r="E206" s="140"/>
      <c r="F206" s="121"/>
      <c r="G206" s="160" t="e">
        <f ca="1">_xludf.IFS(F206=BASE_DATOS!R$2,"N/A",F206=BASE_DATOS!R$3,"N/A",F206=BASE_DATOS!R$4,"INDICAR",F206=BASE_DATOS!R$7,"N/A",F206=BASE_DATOS!R$5,"INDICAR",F206=BASE_DATOS!R$6,"INDICAR",F206=BASE_DATOS!R$8," INDICAR",F206=BASE_DATOS!R$9," ")</f>
        <v>#NAME?</v>
      </c>
      <c r="H206" s="121"/>
      <c r="I206" s="122"/>
      <c r="J206" s="122"/>
      <c r="K206" s="122"/>
      <c r="L206" s="122"/>
      <c r="M206" s="122"/>
      <c r="N206" s="123">
        <f t="shared" si="6"/>
        <v>0</v>
      </c>
    </row>
    <row r="207" spans="1:14" ht="14.5" hidden="1">
      <c r="A207" s="198"/>
      <c r="B207" s="137"/>
      <c r="C207" s="138"/>
      <c r="D207" s="158"/>
      <c r="E207" s="140"/>
      <c r="F207" s="121"/>
      <c r="G207" s="160" t="e">
        <f ca="1">_xludf.IFS(F207=BASE_DATOS!R$2,"N/A",F207=BASE_DATOS!R$3,"N/A",F207=BASE_DATOS!R$4,"INDICAR",F207=BASE_DATOS!R$7,"N/A",F207=BASE_DATOS!R$5,"INDICAR",F207=BASE_DATOS!R$6,"INDICAR",F207=BASE_DATOS!R$8," INDICAR",F207=BASE_DATOS!R$9," ")</f>
        <v>#NAME?</v>
      </c>
      <c r="H207" s="121"/>
      <c r="I207" s="122"/>
      <c r="J207" s="122"/>
      <c r="K207" s="122"/>
      <c r="L207" s="122"/>
      <c r="M207" s="122"/>
      <c r="N207" s="123">
        <f t="shared" si="6"/>
        <v>0</v>
      </c>
    </row>
    <row r="208" spans="1:14" ht="14.5" hidden="1">
      <c r="A208" s="198"/>
      <c r="B208" s="137"/>
      <c r="C208" s="138"/>
      <c r="D208" s="158"/>
      <c r="E208" s="140"/>
      <c r="F208" s="121"/>
      <c r="G208" s="160" t="e">
        <f ca="1">_xludf.IFS(F208=BASE_DATOS!R$2,"N/A",F208=BASE_DATOS!R$3,"N/A",F208=BASE_DATOS!R$4,"INDICAR",F208=BASE_DATOS!R$7,"N/A",F208=BASE_DATOS!R$5,"INDICAR",F208=BASE_DATOS!R$6,"INDICAR",F208=BASE_DATOS!R$8," INDICAR",F208=BASE_DATOS!R$9," ")</f>
        <v>#NAME?</v>
      </c>
      <c r="H208" s="121"/>
      <c r="I208" s="122"/>
      <c r="J208" s="122"/>
      <c r="K208" s="122"/>
      <c r="L208" s="122"/>
      <c r="M208" s="122"/>
      <c r="N208" s="123">
        <f t="shared" si="6"/>
        <v>0</v>
      </c>
    </row>
    <row r="209" spans="1:14" ht="14.5" hidden="1">
      <c r="A209" s="198"/>
      <c r="B209" s="137"/>
      <c r="C209" s="138"/>
      <c r="D209" s="158"/>
      <c r="E209" s="140"/>
      <c r="F209" s="121"/>
      <c r="G209" s="160" t="e">
        <f ca="1">_xludf.IFS(F209=BASE_DATOS!R$2,"N/A",F209=BASE_DATOS!R$3,"N/A",F209=BASE_DATOS!R$4,"INDICAR",F209=BASE_DATOS!R$7,"N/A",F209=BASE_DATOS!R$5,"INDICAR",F209=BASE_DATOS!R$6,"INDICAR",F209=BASE_DATOS!R$8," INDICAR",F209=BASE_DATOS!R$9," ")</f>
        <v>#NAME?</v>
      </c>
      <c r="H209" s="121"/>
      <c r="I209" s="122"/>
      <c r="J209" s="122"/>
      <c r="K209" s="122"/>
      <c r="L209" s="122"/>
      <c r="M209" s="122"/>
      <c r="N209" s="123">
        <f t="shared" si="6"/>
        <v>0</v>
      </c>
    </row>
    <row r="210" spans="1:14" ht="14.5" hidden="1">
      <c r="A210" s="198"/>
      <c r="B210" s="137"/>
      <c r="C210" s="138"/>
      <c r="D210" s="158"/>
      <c r="E210" s="140"/>
      <c r="F210" s="121"/>
      <c r="G210" s="160" t="e">
        <f ca="1">_xludf.IFS(F210=BASE_DATOS!R$2,"N/A",F210=BASE_DATOS!R$3,"N/A",F210=BASE_DATOS!R$4,"INDICAR",F210=BASE_DATOS!R$7,"N/A",F210=BASE_DATOS!R$5,"INDICAR",F210=BASE_DATOS!R$6,"INDICAR",F210=BASE_DATOS!R$8," INDICAR",F210=BASE_DATOS!R$9," ")</f>
        <v>#NAME?</v>
      </c>
      <c r="H210" s="121"/>
      <c r="I210" s="122"/>
      <c r="J210" s="122"/>
      <c r="K210" s="122"/>
      <c r="L210" s="122"/>
      <c r="M210" s="122"/>
      <c r="N210" s="123">
        <f t="shared" si="6"/>
        <v>0</v>
      </c>
    </row>
    <row r="211" spans="1:14" ht="14.5" hidden="1">
      <c r="A211" s="198"/>
      <c r="B211" s="137"/>
      <c r="C211" s="138"/>
      <c r="D211" s="158"/>
      <c r="E211" s="140"/>
      <c r="F211" s="121"/>
      <c r="G211" s="160" t="e">
        <f ca="1">_xludf.IFS(F211=BASE_DATOS!R$2,"N/A",F211=BASE_DATOS!R$3,"N/A",F211=BASE_DATOS!R$4,"INDICAR",F211=BASE_DATOS!R$7,"N/A",F211=BASE_DATOS!R$5,"INDICAR",F211=BASE_DATOS!R$6,"INDICAR",F211=BASE_DATOS!R$8," INDICAR",F211=BASE_DATOS!R$9," ")</f>
        <v>#NAME?</v>
      </c>
      <c r="H211" s="121"/>
      <c r="I211" s="122"/>
      <c r="J211" s="122"/>
      <c r="K211" s="122"/>
      <c r="L211" s="122"/>
      <c r="M211" s="122"/>
      <c r="N211" s="123">
        <f t="shared" si="6"/>
        <v>0</v>
      </c>
    </row>
    <row r="212" spans="1:14" ht="14.5" hidden="1">
      <c r="A212" s="198"/>
      <c r="B212" s="137"/>
      <c r="C212" s="138"/>
      <c r="D212" s="158"/>
      <c r="E212" s="140"/>
      <c r="F212" s="121"/>
      <c r="G212" s="160" t="e">
        <f ca="1">_xludf.IFS(F212=BASE_DATOS!R$2,"N/A",F212=BASE_DATOS!R$3,"N/A",F212=BASE_DATOS!R$4,"INDICAR",F212=BASE_DATOS!R$7,"N/A",F212=BASE_DATOS!R$5,"INDICAR",F212=BASE_DATOS!R$6,"INDICAR",F212=BASE_DATOS!R$8," INDICAR",F212=BASE_DATOS!R$9," ")</f>
        <v>#NAME?</v>
      </c>
      <c r="H212" s="121"/>
      <c r="I212" s="122"/>
      <c r="J212" s="122"/>
      <c r="K212" s="122"/>
      <c r="L212" s="122"/>
      <c r="M212" s="122"/>
      <c r="N212" s="123">
        <f t="shared" si="6"/>
        <v>0</v>
      </c>
    </row>
    <row r="213" spans="1:14" ht="14.5" hidden="1">
      <c r="A213" s="198"/>
      <c r="B213" s="137"/>
      <c r="C213" s="138"/>
      <c r="D213" s="158"/>
      <c r="E213" s="140"/>
      <c r="F213" s="121"/>
      <c r="G213" s="160" t="e">
        <f ca="1">_xludf.IFS(F213=BASE_DATOS!R$2,"N/A",F213=BASE_DATOS!R$3,"N/A",F213=BASE_DATOS!R$4,"INDICAR",F213=BASE_DATOS!R$7,"N/A",F213=BASE_DATOS!R$5,"INDICAR",F213=BASE_DATOS!R$6,"INDICAR",F213=BASE_DATOS!R$8," INDICAR",F213=BASE_DATOS!R$9," ")</f>
        <v>#NAME?</v>
      </c>
      <c r="H213" s="121"/>
      <c r="I213" s="122"/>
      <c r="J213" s="122"/>
      <c r="K213" s="122"/>
      <c r="L213" s="122"/>
      <c r="M213" s="122"/>
      <c r="N213" s="123">
        <f t="shared" si="6"/>
        <v>0</v>
      </c>
    </row>
    <row r="214" spans="1:14" ht="14.5" hidden="1">
      <c r="A214" s="199"/>
      <c r="B214" s="137"/>
      <c r="C214" s="140"/>
      <c r="D214" s="158"/>
      <c r="E214" s="140"/>
      <c r="F214" s="121"/>
      <c r="G214" s="160" t="e">
        <f ca="1">_xludf.IFS(F214=BASE_DATOS!R$2,"N/A",F214=BASE_DATOS!R$3,"N/A",F214=BASE_DATOS!R$4,"INDICAR",F214=BASE_DATOS!R$7,"N/A",F214=BASE_DATOS!R$5,"INDICAR",F214=BASE_DATOS!R$6,"INDICAR",F214=BASE_DATOS!R$8," INDICAR",F214=BASE_DATOS!R$9," ")</f>
        <v>#NAME?</v>
      </c>
      <c r="H214" s="121"/>
      <c r="I214" s="122"/>
      <c r="J214" s="122"/>
      <c r="K214" s="122"/>
      <c r="L214" s="122"/>
      <c r="M214" s="122"/>
      <c r="N214" s="123">
        <f t="shared" si="6"/>
        <v>0</v>
      </c>
    </row>
    <row r="215" spans="1:14" ht="14.5">
      <c r="A215" s="142"/>
      <c r="B215" s="143"/>
      <c r="C215" s="142"/>
      <c r="D215" s="142"/>
      <c r="E215" s="142"/>
      <c r="F215" s="142"/>
      <c r="G215" s="142"/>
      <c r="H215" s="142"/>
      <c r="I215" s="142"/>
      <c r="J215" s="143"/>
      <c r="K215" s="143"/>
      <c r="L215" s="143"/>
      <c r="M215" s="143"/>
      <c r="N215" s="144"/>
    </row>
    <row r="216" spans="1:14" ht="14.5">
      <c r="A216" s="145"/>
      <c r="B216" s="146"/>
      <c r="C216" s="145"/>
      <c r="D216" s="145"/>
      <c r="E216" s="145"/>
      <c r="F216" s="145"/>
      <c r="G216" s="145"/>
      <c r="H216" s="145"/>
      <c r="I216" s="145"/>
      <c r="J216" s="146"/>
      <c r="K216" s="146"/>
      <c r="L216" s="146"/>
      <c r="M216" s="146"/>
      <c r="N216" s="147"/>
    </row>
    <row r="217" spans="1:14" ht="23.25" customHeight="1">
      <c r="A217" s="254" t="s">
        <v>413</v>
      </c>
      <c r="B217" s="255"/>
      <c r="C217" s="254" t="s">
        <v>29</v>
      </c>
      <c r="D217" s="256"/>
      <c r="E217" s="256"/>
      <c r="F217" s="256"/>
      <c r="G217" s="256"/>
      <c r="H217" s="256"/>
      <c r="I217" s="256"/>
      <c r="J217" s="256"/>
      <c r="K217" s="256"/>
      <c r="L217" s="256"/>
      <c r="M217" s="256"/>
      <c r="N217" s="255"/>
    </row>
    <row r="218" spans="1:14" ht="47.5" customHeight="1">
      <c r="A218" s="99" t="s">
        <v>19</v>
      </c>
      <c r="B218" s="254" t="s">
        <v>90</v>
      </c>
      <c r="C218" s="255"/>
      <c r="D218" s="99" t="s">
        <v>447</v>
      </c>
      <c r="E218" s="258" t="str">
        <f t="array" ref="E218">INDEX(BASE_DATOS!U$2:U$103,MATCH(C217,BASE_DATOS!W$2:W$103,0))</f>
        <v xml:space="preserve">Implementar gradualmente el sistema de gestión de la calidad para la excelencia que promueva la planificación y ejecución orientada a la mejora continua y pertinente de todo el quehacer universitario   </v>
      </c>
      <c r="F218" s="256"/>
      <c r="G218" s="256"/>
      <c r="H218" s="256"/>
      <c r="I218" s="256"/>
      <c r="J218" s="256"/>
      <c r="K218" s="256"/>
      <c r="L218" s="256"/>
      <c r="M218" s="256"/>
      <c r="N218" s="255"/>
    </row>
    <row r="219" spans="1:14" ht="30.75" customHeight="1">
      <c r="A219" s="259" t="s">
        <v>415</v>
      </c>
      <c r="B219" s="277" t="s">
        <v>115</v>
      </c>
      <c r="C219" s="261"/>
      <c r="D219" s="262"/>
      <c r="E219" s="268" t="s">
        <v>416</v>
      </c>
      <c r="F219" s="273" t="str">
        <f t="array" ref="F219">INDEX(BASE_DATOS!Y$2:Y$103,MATCH(B219,BASE_DATOS!X$2:X$103,0))</f>
        <v>P. Ambiental en la UNA  
P. Investigación Universitaria 
P. Artísticas y culturales de la UNA</v>
      </c>
      <c r="G219" s="247"/>
      <c r="H219" s="247"/>
      <c r="I219" s="274" t="s">
        <v>417</v>
      </c>
      <c r="J219" s="275" t="str">
        <f t="array" ref="J219">INDEX(BASE_DATOS!Z$2:Z$103,MATCH(B219,BASE_DATOS!X$2:X$103,0))</f>
        <v xml:space="preserve">Certificaciones vigentes </v>
      </c>
      <c r="K219" s="266"/>
      <c r="L219" s="266"/>
      <c r="M219" s="266"/>
      <c r="N219" s="267"/>
    </row>
    <row r="220" spans="1:14" ht="30.75" customHeight="1">
      <c r="A220" s="252"/>
      <c r="B220" s="263"/>
      <c r="C220" s="247"/>
      <c r="D220" s="264"/>
      <c r="E220" s="252"/>
      <c r="F220" s="247"/>
      <c r="G220" s="247"/>
      <c r="H220" s="247"/>
      <c r="I220" s="252"/>
      <c r="J220" s="276"/>
      <c r="K220" s="256"/>
      <c r="L220" s="256"/>
      <c r="M220" s="256"/>
      <c r="N220" s="255"/>
    </row>
    <row r="221" spans="1:14" ht="30.75" customHeight="1">
      <c r="A221" s="252"/>
      <c r="B221" s="263"/>
      <c r="C221" s="247"/>
      <c r="D221" s="264"/>
      <c r="E221" s="252"/>
      <c r="F221" s="247"/>
      <c r="G221" s="247"/>
      <c r="H221" s="247"/>
      <c r="I221" s="252"/>
      <c r="J221" s="276"/>
      <c r="K221" s="256"/>
      <c r="L221" s="256"/>
      <c r="M221" s="256"/>
      <c r="N221" s="255"/>
    </row>
    <row r="222" spans="1:14" ht="30.75" customHeight="1">
      <c r="A222" s="253"/>
      <c r="B222" s="265"/>
      <c r="C222" s="266"/>
      <c r="D222" s="267"/>
      <c r="E222" s="253"/>
      <c r="F222" s="266"/>
      <c r="G222" s="266"/>
      <c r="H222" s="266"/>
      <c r="I222" s="253"/>
      <c r="J222" s="276"/>
      <c r="K222" s="256"/>
      <c r="L222" s="256"/>
      <c r="M222" s="256"/>
      <c r="N222" s="255"/>
    </row>
    <row r="223" spans="1:14" ht="19.5" customHeight="1">
      <c r="A223" s="269" t="s">
        <v>418</v>
      </c>
      <c r="B223" s="269" t="s">
        <v>419</v>
      </c>
      <c r="C223" s="270" t="s">
        <v>420</v>
      </c>
      <c r="D223" s="269" t="s">
        <v>421</v>
      </c>
      <c r="E223" s="269" t="s">
        <v>422</v>
      </c>
      <c r="F223" s="272" t="s">
        <v>16</v>
      </c>
      <c r="G223" s="269" t="s">
        <v>423</v>
      </c>
      <c r="H223" s="269" t="s">
        <v>424</v>
      </c>
      <c r="I223" s="271" t="s">
        <v>425</v>
      </c>
      <c r="J223" s="256"/>
      <c r="K223" s="256"/>
      <c r="L223" s="256"/>
      <c r="M223" s="256"/>
      <c r="N223" s="255"/>
    </row>
    <row r="224" spans="1:14" ht="23.25" customHeight="1">
      <c r="A224" s="253"/>
      <c r="B224" s="253"/>
      <c r="C224" s="253"/>
      <c r="D224" s="253"/>
      <c r="E224" s="253"/>
      <c r="F224" s="265"/>
      <c r="G224" s="253"/>
      <c r="H224" s="253"/>
      <c r="I224" s="100">
        <v>2023</v>
      </c>
      <c r="J224" s="100">
        <v>2024</v>
      </c>
      <c r="K224" s="100">
        <v>2025</v>
      </c>
      <c r="L224" s="100">
        <v>2026</v>
      </c>
      <c r="M224" s="100">
        <v>2027</v>
      </c>
      <c r="N224" s="148" t="s">
        <v>426</v>
      </c>
    </row>
    <row r="225" spans="1:14" ht="48.75" customHeight="1">
      <c r="A225" s="248" t="s">
        <v>531</v>
      </c>
      <c r="B225" s="200" t="s">
        <v>85</v>
      </c>
      <c r="C225" s="138" t="s">
        <v>532</v>
      </c>
      <c r="D225" s="162">
        <v>1</v>
      </c>
      <c r="E225" s="103">
        <v>1</v>
      </c>
      <c r="F225" s="126" t="s">
        <v>25</v>
      </c>
      <c r="G225" s="141" t="e">
        <f ca="1">_xludf.IFS(F225=BASE_DATOS!R$2,"N/A",F225=BASE_DATOS!R$3,"N/A",F225=BASE_DATOS!R$4,"INDICAR",F225=BASE_DATOS!R$7,"N/A",F225=BASE_DATOS!R$5,"INDICAR",F225=BASE_DATOS!R$6,"INDICAR",F225=BASE_DATOS!R$8," INDICAR",F225=BASE_DATOS!R$9," ")</f>
        <v>#NAME?</v>
      </c>
      <c r="H225" s="126" t="s">
        <v>430</v>
      </c>
      <c r="I225" s="127">
        <v>0.2</v>
      </c>
      <c r="J225" s="127">
        <v>0.2</v>
      </c>
      <c r="K225" s="127">
        <v>0.2</v>
      </c>
      <c r="L225" s="127">
        <v>0.2</v>
      </c>
      <c r="M225" s="127">
        <v>0.2</v>
      </c>
      <c r="N225" s="129">
        <f t="shared" ref="N225:N257" si="7">SUM(I225:M225)</f>
        <v>1</v>
      </c>
    </row>
    <row r="226" spans="1:14" ht="29">
      <c r="A226" s="249"/>
      <c r="B226" s="137" t="s">
        <v>111</v>
      </c>
      <c r="C226" s="138" t="s">
        <v>533</v>
      </c>
      <c r="D226" s="158">
        <v>1</v>
      </c>
      <c r="E226" s="140">
        <v>0</v>
      </c>
      <c r="F226" s="121" t="s">
        <v>25</v>
      </c>
      <c r="G226" s="160" t="e">
        <f ca="1">_xludf.IFS(F226=BASE_DATOS!R$2,"N/A",F226=BASE_DATOS!R$3,"N/A",F226=BASE_DATOS!R$4,"INDICAR",F226=BASE_DATOS!R$7,"N/A",F226=BASE_DATOS!R$5,"INDICAR",F226=BASE_DATOS!R$6,"INDICAR",F226=BASE_DATOS!R$8," INDICAR",F226=BASE_DATOS!R$9," ")</f>
        <v>#NAME?</v>
      </c>
      <c r="H226" s="121" t="s">
        <v>430</v>
      </c>
      <c r="I226" s="122">
        <v>0.2</v>
      </c>
      <c r="J226" s="122">
        <v>0.2</v>
      </c>
      <c r="K226" s="122">
        <v>0.2</v>
      </c>
      <c r="L226" s="122">
        <v>0.2</v>
      </c>
      <c r="M226" s="122">
        <v>0.2</v>
      </c>
      <c r="N226" s="123">
        <f t="shared" si="7"/>
        <v>1</v>
      </c>
    </row>
    <row r="227" spans="1:14" ht="29">
      <c r="A227" s="249"/>
      <c r="B227" s="137" t="s">
        <v>39</v>
      </c>
      <c r="C227" s="140" t="s">
        <v>534</v>
      </c>
      <c r="D227" s="162">
        <v>1</v>
      </c>
      <c r="E227" s="103">
        <v>0</v>
      </c>
      <c r="F227" s="126" t="s">
        <v>25</v>
      </c>
      <c r="G227" s="141" t="e">
        <f ca="1">_xludf.IFS(F227=BASE_DATOS!R$2,"N/A",F227=BASE_DATOS!R$3,"N/A",F227=BASE_DATOS!R$4,"INDICAR",F227=BASE_DATOS!R$7,"N/A",F227=BASE_DATOS!R$5,"INDICAR",F227=BASE_DATOS!R$6,"INDICAR",F227=BASE_DATOS!R$8," INDICAR",F227=BASE_DATOS!R$9," ")</f>
        <v>#NAME?</v>
      </c>
      <c r="H227" s="126" t="s">
        <v>430</v>
      </c>
      <c r="I227" s="127">
        <v>0.2</v>
      </c>
      <c r="J227" s="127">
        <v>0.2</v>
      </c>
      <c r="K227" s="127">
        <v>0.2</v>
      </c>
      <c r="L227" s="127">
        <v>0.2</v>
      </c>
      <c r="M227" s="127">
        <v>0.2</v>
      </c>
      <c r="N227" s="123">
        <f t="shared" si="7"/>
        <v>1</v>
      </c>
    </row>
    <row r="228" spans="1:14" ht="28">
      <c r="A228" s="249"/>
      <c r="B228" s="137" t="s">
        <v>135</v>
      </c>
      <c r="C228" s="138" t="s">
        <v>535</v>
      </c>
      <c r="D228" s="162">
        <v>1</v>
      </c>
      <c r="E228" s="103">
        <v>0</v>
      </c>
      <c r="F228" s="126" t="s">
        <v>25</v>
      </c>
      <c r="G228" s="141" t="e">
        <f ca="1">_xludf.IFS(F228=BASE_DATOS!R$2,"N/A",F228=BASE_DATOS!R$3,"N/A",F228=BASE_DATOS!R$4,"INDICAR",F228=BASE_DATOS!R$7,"N/A",F228=BASE_DATOS!R$5,"INDICAR",F228=BASE_DATOS!R$6,"INDICAR",F228=BASE_DATOS!R$8," INDICAR",F228=BASE_DATOS!R$9," ")</f>
        <v>#NAME?</v>
      </c>
      <c r="H228" s="126" t="s">
        <v>430</v>
      </c>
      <c r="I228" s="127">
        <v>0.2</v>
      </c>
      <c r="J228" s="127">
        <v>0.2</v>
      </c>
      <c r="K228" s="127">
        <v>0.2</v>
      </c>
      <c r="L228" s="127">
        <v>0.2</v>
      </c>
      <c r="M228" s="127">
        <v>0.2</v>
      </c>
      <c r="N228" s="123">
        <f t="shared" si="7"/>
        <v>1</v>
      </c>
    </row>
    <row r="229" spans="1:14" ht="25">
      <c r="A229" s="249"/>
      <c r="B229" s="137" t="s">
        <v>71</v>
      </c>
      <c r="C229" s="138" t="s">
        <v>536</v>
      </c>
      <c r="D229" s="158">
        <v>1</v>
      </c>
      <c r="E229" s="140">
        <v>0</v>
      </c>
      <c r="F229" s="121" t="s">
        <v>25</v>
      </c>
      <c r="G229" s="160" t="e">
        <f ca="1">_xludf.IFS(F229=BASE_DATOS!R$2,"N/A",F229=BASE_DATOS!R$3,"N/A",F229=BASE_DATOS!R$4,"INDICAR",F229=BASE_DATOS!R$7,"N/A",F229=BASE_DATOS!R$5,"INDICAR",F229=BASE_DATOS!R$6,"INDICAR",F229=BASE_DATOS!R$8," INDICAR",F229=BASE_DATOS!R$9," ")</f>
        <v>#NAME?</v>
      </c>
      <c r="H229" s="121" t="s">
        <v>430</v>
      </c>
      <c r="I229" s="122">
        <v>0.2</v>
      </c>
      <c r="J229" s="122">
        <v>0.2</v>
      </c>
      <c r="K229" s="122">
        <v>0.2</v>
      </c>
      <c r="L229" s="122">
        <v>0.2</v>
      </c>
      <c r="M229" s="122">
        <v>0.2</v>
      </c>
      <c r="N229" s="123">
        <f t="shared" si="7"/>
        <v>1</v>
      </c>
    </row>
    <row r="230" spans="1:14" ht="14.5">
      <c r="A230" s="249"/>
      <c r="B230" s="137" t="s">
        <v>147</v>
      </c>
      <c r="C230" s="140" t="s">
        <v>537</v>
      </c>
      <c r="D230" s="158">
        <v>1</v>
      </c>
      <c r="E230" s="140">
        <v>1</v>
      </c>
      <c r="F230" s="121" t="s">
        <v>25</v>
      </c>
      <c r="G230" s="160" t="e">
        <f ca="1">_xludf.IFS(F230=BASE_DATOS!R$2,"N/A",F230=BASE_DATOS!R$3,"N/A",F230=BASE_DATOS!R$4,"INDICAR",F230=BASE_DATOS!R$7,"N/A",F230=BASE_DATOS!R$5,"INDICAR",F230=BASE_DATOS!R$6,"INDICAR",F230=BASE_DATOS!R$8," INDICAR",F230=BASE_DATOS!R$9," ")</f>
        <v>#NAME?</v>
      </c>
      <c r="H230" s="121" t="s">
        <v>430</v>
      </c>
      <c r="I230" s="122">
        <v>0.2</v>
      </c>
      <c r="J230" s="122">
        <v>0.2</v>
      </c>
      <c r="K230" s="122">
        <v>0.2</v>
      </c>
      <c r="L230" s="122">
        <v>0.2</v>
      </c>
      <c r="M230" s="122">
        <v>0.2</v>
      </c>
      <c r="N230" s="123">
        <f t="shared" si="7"/>
        <v>1</v>
      </c>
    </row>
    <row r="231" spans="1:14" ht="29">
      <c r="A231" s="249"/>
      <c r="B231" s="137" t="s">
        <v>55</v>
      </c>
      <c r="C231" s="138" t="s">
        <v>538</v>
      </c>
      <c r="D231" s="158">
        <v>1</v>
      </c>
      <c r="E231" s="140">
        <v>0</v>
      </c>
      <c r="F231" s="121" t="s">
        <v>25</v>
      </c>
      <c r="G231" s="160" t="e">
        <f ca="1">_xludf.IFS(F231=BASE_DATOS!R$2,"N/A",F231=BASE_DATOS!R$3,"N/A",F231=BASE_DATOS!R$4,"INDICAR",F231=BASE_DATOS!R$7,"N/A",F231=BASE_DATOS!R$5,"INDICAR",F231=BASE_DATOS!R$6,"INDICAR",F231=BASE_DATOS!R$8," INDICAR",F231=BASE_DATOS!R$9," ")</f>
        <v>#NAME?</v>
      </c>
      <c r="H231" s="121" t="s">
        <v>430</v>
      </c>
      <c r="I231" s="122">
        <v>0.2</v>
      </c>
      <c r="J231" s="122">
        <v>0.2</v>
      </c>
      <c r="K231" s="122">
        <v>0.2</v>
      </c>
      <c r="L231" s="122">
        <v>0.2</v>
      </c>
      <c r="M231" s="122">
        <v>0.2</v>
      </c>
      <c r="N231" s="123">
        <f t="shared" si="7"/>
        <v>1</v>
      </c>
    </row>
    <row r="232" spans="1:14" ht="29">
      <c r="A232" s="249"/>
      <c r="B232" s="137" t="s">
        <v>55</v>
      </c>
      <c r="C232" s="140" t="s">
        <v>539</v>
      </c>
      <c r="D232" s="158">
        <v>1</v>
      </c>
      <c r="E232" s="140">
        <v>0</v>
      </c>
      <c r="F232" s="121" t="s">
        <v>25</v>
      </c>
      <c r="G232" s="160" t="e">
        <f ca="1">_xludf.IFS(F232=BASE_DATOS!R$2,"N/A",F232=BASE_DATOS!R$3,"N/A",F232=BASE_DATOS!R$4,"INDICAR",F232=BASE_DATOS!R$7,"N/A",F232=BASE_DATOS!R$5,"INDICAR",F232=BASE_DATOS!R$6,"INDICAR",F232=BASE_DATOS!R$8," INDICAR",F232=BASE_DATOS!R$9," ")</f>
        <v>#NAME?</v>
      </c>
      <c r="H232" s="121" t="s">
        <v>430</v>
      </c>
      <c r="I232" s="122">
        <v>0.2</v>
      </c>
      <c r="J232" s="122">
        <v>0.2</v>
      </c>
      <c r="K232" s="122">
        <v>0.2</v>
      </c>
      <c r="L232" s="122">
        <v>0.2</v>
      </c>
      <c r="M232" s="122">
        <v>0.2</v>
      </c>
      <c r="N232" s="123">
        <f t="shared" si="7"/>
        <v>1</v>
      </c>
    </row>
    <row r="233" spans="1:14" ht="14.5" hidden="1">
      <c r="A233" s="249"/>
      <c r="B233" s="137"/>
      <c r="C233" s="138"/>
      <c r="D233" s="158"/>
      <c r="E233" s="140"/>
      <c r="F233" s="121"/>
      <c r="G233" s="160" t="e">
        <f ca="1">_xludf.IFS(F233=BASE_DATOS!R$2,"N/A",F233=BASE_DATOS!R$3,"N/A",F233=BASE_DATOS!R$4,"INDICAR",F233=BASE_DATOS!R$7,"N/A",F233=BASE_DATOS!R$5,"INDICAR",F233=BASE_DATOS!R$6,"INDICAR",F233=BASE_DATOS!R$8," INDICAR",F233=BASE_DATOS!R$9," ")</f>
        <v>#NAME?</v>
      </c>
      <c r="H233" s="121"/>
      <c r="I233" s="122"/>
      <c r="J233" s="122"/>
      <c r="K233" s="122"/>
      <c r="L233" s="122"/>
      <c r="M233" s="122"/>
      <c r="N233" s="123">
        <f t="shared" si="7"/>
        <v>0</v>
      </c>
    </row>
    <row r="234" spans="1:14" ht="14.5" hidden="1">
      <c r="A234" s="249"/>
      <c r="B234" s="137"/>
      <c r="C234" s="138"/>
      <c r="D234" s="158"/>
      <c r="E234" s="140"/>
      <c r="F234" s="121"/>
      <c r="G234" s="160" t="e">
        <f ca="1">_xludf.IFS(F234=BASE_DATOS!R$2,"N/A",F234=BASE_DATOS!R$3,"N/A",F234=BASE_DATOS!R$4,"INDICAR",F234=BASE_DATOS!R$7,"N/A",F234=BASE_DATOS!R$5,"INDICAR",F234=BASE_DATOS!R$6,"INDICAR",F234=BASE_DATOS!R$8," INDICAR",F234=BASE_DATOS!R$9," ")</f>
        <v>#NAME?</v>
      </c>
      <c r="H234" s="121"/>
      <c r="I234" s="122"/>
      <c r="J234" s="122"/>
      <c r="K234" s="122"/>
      <c r="L234" s="122"/>
      <c r="M234" s="122"/>
      <c r="N234" s="123">
        <f t="shared" si="7"/>
        <v>0</v>
      </c>
    </row>
    <row r="235" spans="1:14" ht="14.5" hidden="1">
      <c r="A235" s="250"/>
      <c r="B235" s="137"/>
      <c r="C235" s="140"/>
      <c r="D235" s="158"/>
      <c r="E235" s="140"/>
      <c r="F235" s="121"/>
      <c r="G235" s="160" t="e">
        <f ca="1">_xludf.IFS(F235=BASE_DATOS!R$2,"N/A",F235=BASE_DATOS!R$3,"N/A",F235=BASE_DATOS!R$4,"INDICAR",F235=BASE_DATOS!R$7,"N/A",F235=BASE_DATOS!R$5,"INDICAR",F235=BASE_DATOS!R$6,"INDICAR",F235=BASE_DATOS!R$8," INDICAR",F235=BASE_DATOS!R$9," ")</f>
        <v>#NAME?</v>
      </c>
      <c r="H235" s="121"/>
      <c r="I235" s="122"/>
      <c r="J235" s="122"/>
      <c r="K235" s="122"/>
      <c r="L235" s="122"/>
      <c r="M235" s="122"/>
      <c r="N235" s="123">
        <f t="shared" si="7"/>
        <v>0</v>
      </c>
    </row>
    <row r="236" spans="1:14" ht="14.5" hidden="1">
      <c r="A236" s="251"/>
      <c r="B236" s="137"/>
      <c r="C236" s="138"/>
      <c r="D236" s="158"/>
      <c r="E236" s="140"/>
      <c r="F236" s="121"/>
      <c r="G236" s="160" t="e">
        <f ca="1">_xludf.IFS(F236=BASE_DATOS!R$2,"N/A",F236=BASE_DATOS!R$3,"N/A",F236=BASE_DATOS!R$4,"INDICAR",F236=BASE_DATOS!R$7,"N/A",F236=BASE_DATOS!R$5,"INDICAR",F236=BASE_DATOS!R$6,"INDICAR",F236=BASE_DATOS!R$8," INDICAR",F236=BASE_DATOS!R$9," ")</f>
        <v>#NAME?</v>
      </c>
      <c r="H236" s="121"/>
      <c r="I236" s="122"/>
      <c r="J236" s="122"/>
      <c r="K236" s="122"/>
      <c r="L236" s="122"/>
      <c r="M236" s="122"/>
      <c r="N236" s="123">
        <f t="shared" si="7"/>
        <v>0</v>
      </c>
    </row>
    <row r="237" spans="1:14" ht="14.5" hidden="1">
      <c r="A237" s="252"/>
      <c r="B237" s="137"/>
      <c r="C237" s="138"/>
      <c r="D237" s="158"/>
      <c r="E237" s="140"/>
      <c r="F237" s="121"/>
      <c r="G237" s="160" t="e">
        <f ca="1">_xludf.IFS(F237=BASE_DATOS!R$2,"N/A",F237=BASE_DATOS!R$3,"N/A",F237=BASE_DATOS!R$4,"INDICAR",F237=BASE_DATOS!R$7,"N/A",F237=BASE_DATOS!R$5,"INDICAR",F237=BASE_DATOS!R$6,"INDICAR",F237=BASE_DATOS!R$8," INDICAR",F237=BASE_DATOS!R$9," ")</f>
        <v>#NAME?</v>
      </c>
      <c r="H237" s="121"/>
      <c r="I237" s="122"/>
      <c r="J237" s="122"/>
      <c r="K237" s="122"/>
      <c r="L237" s="122"/>
      <c r="M237" s="122"/>
      <c r="N237" s="123">
        <f t="shared" si="7"/>
        <v>0</v>
      </c>
    </row>
    <row r="238" spans="1:14" ht="14.5" hidden="1">
      <c r="A238" s="252"/>
      <c r="B238" s="137"/>
      <c r="C238" s="138"/>
      <c r="D238" s="158"/>
      <c r="E238" s="140"/>
      <c r="F238" s="121"/>
      <c r="G238" s="160" t="e">
        <f ca="1">_xludf.IFS(F238=BASE_DATOS!R$2,"N/A",F238=BASE_DATOS!R$3,"N/A",F238=BASE_DATOS!R$4,"INDICAR",F238=BASE_DATOS!R$7,"N/A",F238=BASE_DATOS!R$5,"INDICAR",F238=BASE_DATOS!R$6,"INDICAR",F238=BASE_DATOS!R$8," INDICAR",F238=BASE_DATOS!R$9," ")</f>
        <v>#NAME?</v>
      </c>
      <c r="H238" s="121"/>
      <c r="I238" s="122"/>
      <c r="J238" s="122"/>
      <c r="K238" s="122"/>
      <c r="L238" s="122"/>
      <c r="M238" s="122"/>
      <c r="N238" s="123">
        <f t="shared" si="7"/>
        <v>0</v>
      </c>
    </row>
    <row r="239" spans="1:14" ht="14.5" hidden="1">
      <c r="A239" s="252"/>
      <c r="B239" s="137"/>
      <c r="C239" s="138"/>
      <c r="D239" s="158"/>
      <c r="E239" s="140"/>
      <c r="F239" s="121"/>
      <c r="G239" s="160" t="e">
        <f ca="1">_xludf.IFS(F239=BASE_DATOS!R$2,"N/A",F239=BASE_DATOS!R$3,"N/A",F239=BASE_DATOS!R$4,"INDICAR",F239=BASE_DATOS!R$7,"N/A",F239=BASE_DATOS!R$5,"INDICAR",F239=BASE_DATOS!R$6,"INDICAR",F239=BASE_DATOS!R$8," INDICAR",F239=BASE_DATOS!R$9," ")</f>
        <v>#NAME?</v>
      </c>
      <c r="H239" s="121"/>
      <c r="I239" s="122"/>
      <c r="J239" s="122"/>
      <c r="K239" s="122"/>
      <c r="L239" s="122"/>
      <c r="M239" s="122"/>
      <c r="N239" s="123">
        <f t="shared" si="7"/>
        <v>0</v>
      </c>
    </row>
    <row r="240" spans="1:14" ht="14.5" hidden="1">
      <c r="A240" s="252"/>
      <c r="B240" s="137"/>
      <c r="C240" s="138"/>
      <c r="D240" s="158"/>
      <c r="E240" s="140"/>
      <c r="F240" s="121"/>
      <c r="G240" s="160" t="e">
        <f ca="1">_xludf.IFS(F240=BASE_DATOS!R$2,"N/A",F240=BASE_DATOS!R$3,"N/A",F240=BASE_DATOS!R$4,"INDICAR",F240=BASE_DATOS!R$7,"N/A",F240=BASE_DATOS!R$5,"INDICAR",F240=BASE_DATOS!R$6,"INDICAR",F240=BASE_DATOS!R$8," INDICAR",F240=BASE_DATOS!R$9," ")</f>
        <v>#NAME?</v>
      </c>
      <c r="H240" s="121"/>
      <c r="I240" s="122"/>
      <c r="J240" s="122"/>
      <c r="K240" s="122"/>
      <c r="L240" s="122"/>
      <c r="M240" s="122"/>
      <c r="N240" s="123">
        <f t="shared" si="7"/>
        <v>0</v>
      </c>
    </row>
    <row r="241" spans="1:14" ht="14.5" hidden="1">
      <c r="A241" s="252"/>
      <c r="B241" s="137"/>
      <c r="C241" s="138"/>
      <c r="D241" s="158"/>
      <c r="E241" s="140"/>
      <c r="F241" s="121"/>
      <c r="G241" s="160" t="e">
        <f ca="1">_xludf.IFS(F241=BASE_DATOS!R$2,"N/A",F241=BASE_DATOS!R$3,"N/A",F241=BASE_DATOS!R$4,"INDICAR",F241=BASE_DATOS!R$7,"N/A",F241=BASE_DATOS!R$5,"INDICAR",F241=BASE_DATOS!R$6,"INDICAR",F241=BASE_DATOS!R$8," INDICAR",F241=BASE_DATOS!R$9," ")</f>
        <v>#NAME?</v>
      </c>
      <c r="H241" s="121"/>
      <c r="I241" s="122"/>
      <c r="J241" s="122"/>
      <c r="K241" s="122"/>
      <c r="L241" s="122"/>
      <c r="M241" s="122"/>
      <c r="N241" s="123">
        <f t="shared" si="7"/>
        <v>0</v>
      </c>
    </row>
    <row r="242" spans="1:14" ht="14.5" hidden="1">
      <c r="A242" s="252"/>
      <c r="B242" s="137"/>
      <c r="C242" s="138"/>
      <c r="D242" s="158"/>
      <c r="E242" s="140"/>
      <c r="F242" s="121"/>
      <c r="G242" s="160" t="e">
        <f ca="1">_xludf.IFS(F242=BASE_DATOS!R$2,"N/A",F242=BASE_DATOS!R$3,"N/A",F242=BASE_DATOS!R$4,"INDICAR",F242=BASE_DATOS!R$7,"N/A",F242=BASE_DATOS!R$5,"INDICAR",F242=BASE_DATOS!R$6,"INDICAR",F242=BASE_DATOS!R$8," INDICAR",F242=BASE_DATOS!R$9," ")</f>
        <v>#NAME?</v>
      </c>
      <c r="H242" s="121"/>
      <c r="I242" s="122"/>
      <c r="J242" s="122"/>
      <c r="K242" s="122"/>
      <c r="L242" s="122"/>
      <c r="M242" s="122"/>
      <c r="N242" s="123">
        <f t="shared" si="7"/>
        <v>0</v>
      </c>
    </row>
    <row r="243" spans="1:14" ht="14.5" hidden="1">
      <c r="A243" s="252"/>
      <c r="B243" s="137"/>
      <c r="C243" s="138"/>
      <c r="D243" s="158"/>
      <c r="E243" s="140"/>
      <c r="F243" s="121"/>
      <c r="G243" s="160" t="e">
        <f ca="1">_xludf.IFS(F243=BASE_DATOS!R$2,"N/A",F243=BASE_DATOS!R$3,"N/A",F243=BASE_DATOS!R$4,"INDICAR",F243=BASE_DATOS!R$7,"N/A",F243=BASE_DATOS!R$5,"INDICAR",F243=BASE_DATOS!R$6,"INDICAR",F243=BASE_DATOS!R$8," INDICAR",F243=BASE_DATOS!R$9," ")</f>
        <v>#NAME?</v>
      </c>
      <c r="H243" s="121"/>
      <c r="I243" s="122"/>
      <c r="J243" s="122"/>
      <c r="K243" s="122"/>
      <c r="L243" s="122"/>
      <c r="M243" s="122"/>
      <c r="N243" s="123">
        <f t="shared" si="7"/>
        <v>0</v>
      </c>
    </row>
    <row r="244" spans="1:14" ht="14.5" hidden="1">
      <c r="A244" s="252"/>
      <c r="B244" s="137"/>
      <c r="C244" s="138"/>
      <c r="D244" s="158"/>
      <c r="E244" s="140"/>
      <c r="F244" s="121"/>
      <c r="G244" s="160" t="e">
        <f ca="1">_xludf.IFS(F244=BASE_DATOS!R$2,"N/A",F244=BASE_DATOS!R$3,"N/A",F244=BASE_DATOS!R$4,"INDICAR",F244=BASE_DATOS!R$7,"N/A",F244=BASE_DATOS!R$5,"INDICAR",F244=BASE_DATOS!R$6,"INDICAR",F244=BASE_DATOS!R$8," INDICAR",F244=BASE_DATOS!R$9," ")</f>
        <v>#NAME?</v>
      </c>
      <c r="H244" s="121"/>
      <c r="I244" s="122"/>
      <c r="J244" s="122"/>
      <c r="K244" s="122"/>
      <c r="L244" s="122"/>
      <c r="M244" s="122"/>
      <c r="N244" s="123">
        <f t="shared" si="7"/>
        <v>0</v>
      </c>
    </row>
    <row r="245" spans="1:14" ht="14.5" hidden="1">
      <c r="A245" s="252"/>
      <c r="B245" s="137"/>
      <c r="C245" s="138"/>
      <c r="D245" s="158"/>
      <c r="E245" s="140"/>
      <c r="F245" s="121"/>
      <c r="G245" s="160" t="e">
        <f ca="1">_xludf.IFS(F245=BASE_DATOS!R$2,"N/A",F245=BASE_DATOS!R$3,"N/A",F245=BASE_DATOS!R$4,"INDICAR",F245=BASE_DATOS!R$7,"N/A",F245=BASE_DATOS!R$5,"INDICAR",F245=BASE_DATOS!R$6,"INDICAR",F245=BASE_DATOS!R$8," INDICAR",F245=BASE_DATOS!R$9," ")</f>
        <v>#NAME?</v>
      </c>
      <c r="H245" s="121"/>
      <c r="I245" s="122"/>
      <c r="J245" s="122"/>
      <c r="K245" s="122"/>
      <c r="L245" s="122"/>
      <c r="M245" s="122"/>
      <c r="N245" s="123">
        <f t="shared" si="7"/>
        <v>0</v>
      </c>
    </row>
    <row r="246" spans="1:14" ht="14.5" hidden="1">
      <c r="A246" s="253"/>
      <c r="B246" s="137"/>
      <c r="C246" s="140"/>
      <c r="D246" s="158"/>
      <c r="E246" s="140"/>
      <c r="F246" s="121"/>
      <c r="G246" s="160" t="e">
        <f ca="1">_xludf.IFS(F246=BASE_DATOS!R$2,"N/A",F246=BASE_DATOS!R$3,"N/A",F246=BASE_DATOS!R$4,"INDICAR",F246=BASE_DATOS!R$7,"N/A",F246=BASE_DATOS!R$5,"INDICAR",F246=BASE_DATOS!R$6,"INDICAR",F246=BASE_DATOS!R$8," INDICAR",F246=BASE_DATOS!R$9," ")</f>
        <v>#NAME?</v>
      </c>
      <c r="H246" s="121"/>
      <c r="I246" s="122"/>
      <c r="J246" s="122"/>
      <c r="K246" s="122"/>
      <c r="L246" s="122"/>
      <c r="M246" s="122"/>
      <c r="N246" s="123">
        <f t="shared" si="7"/>
        <v>0</v>
      </c>
    </row>
    <row r="247" spans="1:14" ht="14.5" hidden="1">
      <c r="A247" s="251"/>
      <c r="B247" s="137"/>
      <c r="C247" s="138"/>
      <c r="D247" s="158"/>
      <c r="E247" s="140"/>
      <c r="F247" s="121"/>
      <c r="G247" s="160" t="e">
        <f ca="1">_xludf.IFS(F247=BASE_DATOS!R$2,"N/A",F247=BASE_DATOS!R$3,"N/A",F247=BASE_DATOS!R$4,"INDICAR",F247=BASE_DATOS!R$7,"N/A",F247=BASE_DATOS!R$5,"INDICAR",F247=BASE_DATOS!R$6,"INDICAR",F247=BASE_DATOS!R$8," INDICAR",F247=BASE_DATOS!R$9," ")</f>
        <v>#NAME?</v>
      </c>
      <c r="H247" s="121"/>
      <c r="I247" s="122"/>
      <c r="J247" s="122"/>
      <c r="K247" s="122"/>
      <c r="L247" s="122"/>
      <c r="M247" s="122"/>
      <c r="N247" s="123">
        <f t="shared" si="7"/>
        <v>0</v>
      </c>
    </row>
    <row r="248" spans="1:14" ht="14.5" hidden="1">
      <c r="A248" s="252"/>
      <c r="B248" s="137"/>
      <c r="C248" s="138"/>
      <c r="D248" s="158"/>
      <c r="E248" s="140"/>
      <c r="F248" s="121"/>
      <c r="G248" s="160" t="e">
        <f ca="1">_xludf.IFS(F248=BASE_DATOS!R$2,"N/A",F248=BASE_DATOS!R$3,"N/A",F248=BASE_DATOS!R$4,"INDICAR",F248=BASE_DATOS!R$7,"N/A",F248=BASE_DATOS!R$5,"INDICAR",F248=BASE_DATOS!R$6,"INDICAR",F248=BASE_DATOS!R$8," INDICAR",F248=BASE_DATOS!R$9," ")</f>
        <v>#NAME?</v>
      </c>
      <c r="H248" s="121"/>
      <c r="I248" s="122"/>
      <c r="J248" s="122"/>
      <c r="K248" s="122"/>
      <c r="L248" s="122"/>
      <c r="M248" s="122"/>
      <c r="N248" s="123">
        <f t="shared" si="7"/>
        <v>0</v>
      </c>
    </row>
    <row r="249" spans="1:14" ht="14.5" hidden="1">
      <c r="A249" s="252"/>
      <c r="B249" s="137"/>
      <c r="C249" s="138"/>
      <c r="D249" s="158"/>
      <c r="E249" s="140"/>
      <c r="F249" s="121"/>
      <c r="G249" s="160" t="e">
        <f ca="1">_xludf.IFS(F249=BASE_DATOS!R$2,"N/A",F249=BASE_DATOS!R$3,"N/A",F249=BASE_DATOS!R$4,"INDICAR",F249=BASE_DATOS!R$7,"N/A",F249=BASE_DATOS!R$5,"INDICAR",F249=BASE_DATOS!R$6,"INDICAR",F249=BASE_DATOS!R$8," INDICAR",F249=BASE_DATOS!R$9," ")</f>
        <v>#NAME?</v>
      </c>
      <c r="H249" s="121"/>
      <c r="I249" s="122"/>
      <c r="J249" s="122"/>
      <c r="K249" s="122"/>
      <c r="L249" s="122"/>
      <c r="M249" s="122"/>
      <c r="N249" s="123">
        <f t="shared" si="7"/>
        <v>0</v>
      </c>
    </row>
    <row r="250" spans="1:14" ht="14.5" hidden="1">
      <c r="A250" s="252"/>
      <c r="B250" s="137"/>
      <c r="C250" s="138"/>
      <c r="D250" s="158"/>
      <c r="E250" s="140"/>
      <c r="F250" s="121"/>
      <c r="G250" s="160" t="e">
        <f ca="1">_xludf.IFS(F250=BASE_DATOS!R$2,"N/A",F250=BASE_DATOS!R$3,"N/A",F250=BASE_DATOS!R$4,"INDICAR",F250=BASE_DATOS!R$7,"N/A",F250=BASE_DATOS!R$5,"INDICAR",F250=BASE_DATOS!R$6,"INDICAR",F250=BASE_DATOS!R$8," INDICAR",F250=BASE_DATOS!R$9," ")</f>
        <v>#NAME?</v>
      </c>
      <c r="H250" s="121"/>
      <c r="I250" s="122"/>
      <c r="J250" s="122"/>
      <c r="K250" s="122"/>
      <c r="L250" s="122"/>
      <c r="M250" s="122"/>
      <c r="N250" s="123">
        <f t="shared" si="7"/>
        <v>0</v>
      </c>
    </row>
    <row r="251" spans="1:14" ht="14.5" hidden="1">
      <c r="A251" s="252"/>
      <c r="B251" s="137"/>
      <c r="C251" s="138"/>
      <c r="D251" s="158"/>
      <c r="E251" s="140"/>
      <c r="F251" s="121"/>
      <c r="G251" s="160" t="e">
        <f ca="1">_xludf.IFS(F251=BASE_DATOS!R$2,"N/A",F251=BASE_DATOS!R$3,"N/A",F251=BASE_DATOS!R$4,"INDICAR",F251=BASE_DATOS!R$7,"N/A",F251=BASE_DATOS!R$5,"INDICAR",F251=BASE_DATOS!R$6,"INDICAR",F251=BASE_DATOS!R$8," INDICAR",F251=BASE_DATOS!R$9," ")</f>
        <v>#NAME?</v>
      </c>
      <c r="H251" s="121"/>
      <c r="I251" s="122"/>
      <c r="J251" s="122"/>
      <c r="K251" s="122"/>
      <c r="L251" s="122"/>
      <c r="M251" s="122"/>
      <c r="N251" s="123">
        <f t="shared" si="7"/>
        <v>0</v>
      </c>
    </row>
    <row r="252" spans="1:14" ht="14.5" hidden="1">
      <c r="A252" s="252"/>
      <c r="B252" s="137"/>
      <c r="C252" s="138"/>
      <c r="D252" s="158"/>
      <c r="E252" s="140"/>
      <c r="F252" s="121"/>
      <c r="G252" s="160" t="e">
        <f ca="1">_xludf.IFS(F252=BASE_DATOS!R$2,"N/A",F252=BASE_DATOS!R$3,"N/A",F252=BASE_DATOS!R$4,"INDICAR",F252=BASE_DATOS!R$7,"N/A",F252=BASE_DATOS!R$5,"INDICAR",F252=BASE_DATOS!R$6,"INDICAR",F252=BASE_DATOS!R$8," INDICAR",F252=BASE_DATOS!R$9," ")</f>
        <v>#NAME?</v>
      </c>
      <c r="H252" s="121"/>
      <c r="I252" s="122"/>
      <c r="J252" s="122"/>
      <c r="K252" s="122"/>
      <c r="L252" s="122"/>
      <c r="M252" s="122"/>
      <c r="N252" s="123">
        <f t="shared" si="7"/>
        <v>0</v>
      </c>
    </row>
    <row r="253" spans="1:14" ht="14.5" hidden="1">
      <c r="A253" s="252"/>
      <c r="B253" s="137"/>
      <c r="C253" s="138"/>
      <c r="D253" s="158"/>
      <c r="E253" s="140"/>
      <c r="F253" s="121"/>
      <c r="G253" s="160" t="e">
        <f ca="1">_xludf.IFS(F253=BASE_DATOS!R$2,"N/A",F253=BASE_DATOS!R$3,"N/A",F253=BASE_DATOS!R$4,"INDICAR",F253=BASE_DATOS!R$7,"N/A",F253=BASE_DATOS!R$5,"INDICAR",F253=BASE_DATOS!R$6,"INDICAR",F253=BASE_DATOS!R$8," INDICAR",F253=BASE_DATOS!R$9," ")</f>
        <v>#NAME?</v>
      </c>
      <c r="H253" s="121"/>
      <c r="I253" s="122"/>
      <c r="J253" s="122"/>
      <c r="K253" s="122"/>
      <c r="L253" s="122"/>
      <c r="M253" s="122"/>
      <c r="N253" s="123">
        <f t="shared" si="7"/>
        <v>0</v>
      </c>
    </row>
    <row r="254" spans="1:14" ht="14.5" hidden="1">
      <c r="A254" s="252"/>
      <c r="B254" s="137"/>
      <c r="C254" s="138"/>
      <c r="D254" s="158"/>
      <c r="E254" s="140"/>
      <c r="F254" s="121"/>
      <c r="G254" s="160" t="e">
        <f ca="1">_xludf.IFS(F254=BASE_DATOS!R$2,"N/A",F254=BASE_DATOS!R$3,"N/A",F254=BASE_DATOS!R$4,"INDICAR",F254=BASE_DATOS!R$7,"N/A",F254=BASE_DATOS!R$5,"INDICAR",F254=BASE_DATOS!R$6,"INDICAR",F254=BASE_DATOS!R$8," INDICAR",F254=BASE_DATOS!R$9," ")</f>
        <v>#NAME?</v>
      </c>
      <c r="H254" s="121"/>
      <c r="I254" s="122"/>
      <c r="J254" s="122"/>
      <c r="K254" s="122"/>
      <c r="L254" s="122"/>
      <c r="M254" s="122"/>
      <c r="N254" s="123">
        <f t="shared" si="7"/>
        <v>0</v>
      </c>
    </row>
    <row r="255" spans="1:14" ht="14.5" hidden="1">
      <c r="A255" s="252"/>
      <c r="B255" s="137"/>
      <c r="C255" s="138"/>
      <c r="D255" s="158"/>
      <c r="E255" s="140"/>
      <c r="F255" s="121"/>
      <c r="G255" s="160" t="e">
        <f ca="1">_xludf.IFS(F255=BASE_DATOS!R$2,"N/A",F255=BASE_DATOS!R$3,"N/A",F255=BASE_DATOS!R$4,"INDICAR",F255=BASE_DATOS!R$7,"N/A",F255=BASE_DATOS!R$5,"INDICAR",F255=BASE_DATOS!R$6,"INDICAR",F255=BASE_DATOS!R$8," INDICAR",F255=BASE_DATOS!R$9," ")</f>
        <v>#NAME?</v>
      </c>
      <c r="H255" s="121"/>
      <c r="I255" s="122"/>
      <c r="J255" s="122"/>
      <c r="K255" s="122"/>
      <c r="L255" s="122"/>
      <c r="M255" s="122"/>
      <c r="N255" s="123">
        <f t="shared" si="7"/>
        <v>0</v>
      </c>
    </row>
    <row r="256" spans="1:14" ht="14.5" hidden="1">
      <c r="A256" s="252"/>
      <c r="B256" s="137"/>
      <c r="C256" s="138"/>
      <c r="D256" s="158"/>
      <c r="E256" s="140"/>
      <c r="F256" s="121"/>
      <c r="G256" s="160" t="e">
        <f ca="1">_xludf.IFS(F256=BASE_DATOS!R$2,"N/A",F256=BASE_DATOS!R$3,"N/A",F256=BASE_DATOS!R$4,"INDICAR",F256=BASE_DATOS!R$7,"N/A",F256=BASE_DATOS!R$5,"INDICAR",F256=BASE_DATOS!R$6,"INDICAR",F256=BASE_DATOS!R$8," INDICAR",F256=BASE_DATOS!R$9," ")</f>
        <v>#NAME?</v>
      </c>
      <c r="H256" s="121"/>
      <c r="I256" s="122"/>
      <c r="J256" s="122"/>
      <c r="K256" s="122"/>
      <c r="L256" s="122"/>
      <c r="M256" s="122"/>
      <c r="N256" s="123">
        <f t="shared" si="7"/>
        <v>0</v>
      </c>
    </row>
    <row r="257" spans="1:14" ht="14.5" hidden="1">
      <c r="A257" s="253"/>
      <c r="B257" s="137"/>
      <c r="C257" s="140"/>
      <c r="D257" s="158"/>
      <c r="E257" s="140"/>
      <c r="F257" s="121"/>
      <c r="G257" s="160" t="e">
        <f ca="1">_xludf.IFS(F257=BASE_DATOS!R$2,"N/A",F257=BASE_DATOS!R$3,"N/A",F257=BASE_DATOS!R$4,"INDICAR",F257=BASE_DATOS!R$7,"N/A",F257=BASE_DATOS!R$5,"INDICAR",F257=BASE_DATOS!R$6,"INDICAR",F257=BASE_DATOS!R$8," INDICAR",F257=BASE_DATOS!R$9," ")</f>
        <v>#NAME?</v>
      </c>
      <c r="H257" s="121"/>
      <c r="I257" s="122"/>
      <c r="J257" s="122"/>
      <c r="K257" s="122"/>
      <c r="L257" s="122"/>
      <c r="M257" s="122"/>
      <c r="N257" s="123">
        <f t="shared" si="7"/>
        <v>0</v>
      </c>
    </row>
    <row r="258" spans="1:14" ht="14.5">
      <c r="A258" s="142"/>
      <c r="B258" s="143"/>
      <c r="C258" s="142"/>
      <c r="D258" s="142"/>
      <c r="E258" s="142"/>
      <c r="F258" s="142"/>
      <c r="G258" s="142"/>
      <c r="H258" s="142"/>
      <c r="I258" s="142"/>
      <c r="J258" s="143"/>
      <c r="K258" s="143"/>
      <c r="L258" s="143"/>
      <c r="M258" s="143"/>
      <c r="N258" s="144"/>
    </row>
    <row r="259" spans="1:14" ht="16.5" customHeight="1">
      <c r="A259" s="145"/>
      <c r="B259" s="146"/>
      <c r="C259" s="145"/>
      <c r="D259" s="145"/>
      <c r="E259" s="145"/>
      <c r="F259" s="145"/>
      <c r="G259" s="145"/>
      <c r="H259" s="145"/>
      <c r="I259" s="145"/>
      <c r="J259" s="146"/>
      <c r="K259" s="146"/>
      <c r="L259" s="146"/>
      <c r="M259" s="146"/>
      <c r="N259" s="147"/>
    </row>
    <row r="260" spans="1:14" ht="24" customHeight="1">
      <c r="A260" s="254" t="s">
        <v>413</v>
      </c>
      <c r="B260" s="255"/>
      <c r="C260" s="254" t="s">
        <v>124</v>
      </c>
      <c r="D260" s="256"/>
      <c r="E260" s="256"/>
      <c r="F260" s="256"/>
      <c r="G260" s="256"/>
      <c r="H260" s="256"/>
      <c r="I260" s="256"/>
      <c r="J260" s="256"/>
      <c r="K260" s="256"/>
      <c r="L260" s="256"/>
      <c r="M260" s="256"/>
      <c r="N260" s="255"/>
    </row>
    <row r="261" spans="1:14" ht="31">
      <c r="A261" s="99" t="s">
        <v>19</v>
      </c>
      <c r="B261" s="257" t="s">
        <v>28</v>
      </c>
      <c r="C261" s="255"/>
      <c r="D261" s="99" t="s">
        <v>447</v>
      </c>
      <c r="E261" s="258" t="str">
        <f t="array" ref="E261">INDEX(BASE_DATOS!U$2:U$103,MATCH(C260,BASE_DATOS!W$2:W$103,0))</f>
        <v>Impulsar estrategias orientadas a favorecer la sostenibilidad, transparencia y equilibrio financiero que aseguren el cumplimiento misional en tanto universidad pública</v>
      </c>
      <c r="F261" s="256"/>
      <c r="G261" s="256"/>
      <c r="H261" s="256"/>
      <c r="I261" s="256"/>
      <c r="J261" s="256"/>
      <c r="K261" s="256"/>
      <c r="L261" s="256"/>
      <c r="M261" s="256"/>
      <c r="N261" s="255"/>
    </row>
    <row r="262" spans="1:14" ht="30.75" customHeight="1">
      <c r="A262" s="259" t="s">
        <v>415</v>
      </c>
      <c r="B262" s="260" t="s">
        <v>125</v>
      </c>
      <c r="C262" s="261"/>
      <c r="D262" s="262"/>
      <c r="E262" s="268" t="s">
        <v>416</v>
      </c>
      <c r="F262" s="273" t="str">
        <f t="array" ref="F262">INDEX(BASE_DATOS!Y$2:Y$103,MATCH(B262,BASE_DATOS!X$2:X$103,0))</f>
        <v>P.I. para promover la ética en la UNA 
P. Institucionales E.O. 
P. de Calidad 
P. Institucional del SMCG</v>
      </c>
      <c r="G262" s="247"/>
      <c r="H262" s="247"/>
      <c r="I262" s="274" t="s">
        <v>417</v>
      </c>
      <c r="J262" s="275" t="str">
        <f t="array" ref="J262">INDEX(BASE_DATOS!Z$2:Z$103,MATCH(B262,BASE_DATOS!X$2:X$103,0))</f>
        <v>Total de acciones que permiten distribuir la carga anual en respuesta a las prioridades académicas</v>
      </c>
      <c r="K262" s="266"/>
      <c r="L262" s="266"/>
      <c r="M262" s="266"/>
      <c r="N262" s="267"/>
    </row>
    <row r="263" spans="1:14" ht="30.75" customHeight="1">
      <c r="A263" s="252"/>
      <c r="B263" s="263"/>
      <c r="C263" s="247"/>
      <c r="D263" s="264"/>
      <c r="E263" s="252"/>
      <c r="F263" s="247"/>
      <c r="G263" s="247"/>
      <c r="H263" s="247"/>
      <c r="I263" s="252"/>
      <c r="J263" s="276"/>
      <c r="K263" s="256"/>
      <c r="L263" s="256"/>
      <c r="M263" s="256"/>
      <c r="N263" s="255"/>
    </row>
    <row r="264" spans="1:14" ht="30.75" customHeight="1">
      <c r="A264" s="252"/>
      <c r="B264" s="263"/>
      <c r="C264" s="247"/>
      <c r="D264" s="264"/>
      <c r="E264" s="252"/>
      <c r="F264" s="247"/>
      <c r="G264" s="247"/>
      <c r="H264" s="247"/>
      <c r="I264" s="252"/>
      <c r="J264" s="276"/>
      <c r="K264" s="256"/>
      <c r="L264" s="256"/>
      <c r="M264" s="256"/>
      <c r="N264" s="255"/>
    </row>
    <row r="265" spans="1:14" ht="30.75" customHeight="1">
      <c r="A265" s="253"/>
      <c r="B265" s="265"/>
      <c r="C265" s="266"/>
      <c r="D265" s="267"/>
      <c r="E265" s="253"/>
      <c r="F265" s="266"/>
      <c r="G265" s="266"/>
      <c r="H265" s="266"/>
      <c r="I265" s="253"/>
      <c r="J265" s="276"/>
      <c r="K265" s="256"/>
      <c r="L265" s="256"/>
      <c r="M265" s="256"/>
      <c r="N265" s="255"/>
    </row>
    <row r="266" spans="1:14" ht="21.75" customHeight="1">
      <c r="A266" s="269" t="s">
        <v>418</v>
      </c>
      <c r="B266" s="269" t="s">
        <v>419</v>
      </c>
      <c r="C266" s="270" t="s">
        <v>420</v>
      </c>
      <c r="D266" s="269" t="s">
        <v>421</v>
      </c>
      <c r="E266" s="269" t="s">
        <v>422</v>
      </c>
      <c r="F266" s="272" t="s">
        <v>16</v>
      </c>
      <c r="G266" s="269" t="s">
        <v>423</v>
      </c>
      <c r="H266" s="269" t="s">
        <v>424</v>
      </c>
      <c r="I266" s="271" t="s">
        <v>425</v>
      </c>
      <c r="J266" s="256"/>
      <c r="K266" s="256"/>
      <c r="L266" s="256"/>
      <c r="M266" s="256"/>
      <c r="N266" s="255"/>
    </row>
    <row r="267" spans="1:14" ht="21.75" customHeight="1">
      <c r="A267" s="253"/>
      <c r="B267" s="253"/>
      <c r="C267" s="253"/>
      <c r="D267" s="253"/>
      <c r="E267" s="253"/>
      <c r="F267" s="265"/>
      <c r="G267" s="253"/>
      <c r="H267" s="253"/>
      <c r="I267" s="100">
        <v>2023</v>
      </c>
      <c r="J267" s="100">
        <v>2024</v>
      </c>
      <c r="K267" s="100">
        <v>2025</v>
      </c>
      <c r="L267" s="100">
        <v>2026</v>
      </c>
      <c r="M267" s="100">
        <v>2027</v>
      </c>
      <c r="N267" s="148" t="s">
        <v>426</v>
      </c>
    </row>
    <row r="268" spans="1:14" ht="14.5" hidden="1">
      <c r="A268" s="248" t="s">
        <v>540</v>
      </c>
      <c r="B268" s="200"/>
      <c r="C268" s="103"/>
      <c r="D268" s="162"/>
      <c r="E268" s="103"/>
      <c r="F268" s="126"/>
      <c r="G268" s="141"/>
      <c r="H268" s="126"/>
      <c r="I268" s="127"/>
      <c r="J268" s="127"/>
      <c r="K268" s="127"/>
      <c r="L268" s="127"/>
      <c r="M268" s="127"/>
      <c r="N268" s="129"/>
    </row>
    <row r="269" spans="1:14" ht="50">
      <c r="A269" s="249"/>
      <c r="B269" s="137" t="s">
        <v>130</v>
      </c>
      <c r="C269" s="138" t="s">
        <v>541</v>
      </c>
      <c r="D269" s="158">
        <v>1</v>
      </c>
      <c r="E269" s="140">
        <v>0</v>
      </c>
      <c r="F269" s="121" t="s">
        <v>25</v>
      </c>
      <c r="G269" s="160" t="e">
        <f ca="1">_xludf.IFS(F269=BASE_DATOS!R$2,"N/A",F269=BASE_DATOS!R$3,"N/A",F269=BASE_DATOS!R$4,"INDICAR",F269=BASE_DATOS!R$7,"N/A",F269=BASE_DATOS!R$5,"INDICAR",F269=BASE_DATOS!R$6,"INDICAR",F269=BASE_DATOS!R$8," INDICAR",F269=BASE_DATOS!R$9," ")</f>
        <v>#NAME?</v>
      </c>
      <c r="H269" s="121" t="s">
        <v>430</v>
      </c>
      <c r="I269" s="122">
        <v>0.2</v>
      </c>
      <c r="J269" s="122">
        <v>0.2</v>
      </c>
      <c r="K269" s="122">
        <v>0.2</v>
      </c>
      <c r="L269" s="122">
        <v>0.2</v>
      </c>
      <c r="M269" s="122">
        <v>0.2</v>
      </c>
      <c r="N269" s="123">
        <f t="shared" ref="N269:N276" si="8">SUM(I269:M269)</f>
        <v>1</v>
      </c>
    </row>
    <row r="270" spans="1:14" ht="50">
      <c r="A270" s="249"/>
      <c r="B270" s="137" t="s">
        <v>111</v>
      </c>
      <c r="C270" s="140" t="s">
        <v>542</v>
      </c>
      <c r="D270" s="158">
        <v>1</v>
      </c>
      <c r="E270" s="140">
        <v>0</v>
      </c>
      <c r="F270" s="121" t="s">
        <v>25</v>
      </c>
      <c r="G270" s="160" t="e">
        <f ca="1">_xludf.IFS(F270=BASE_DATOS!R$2,"N/A",F270=BASE_DATOS!R$3,"N/A",F270=BASE_DATOS!R$4,"INDICAR",F270=BASE_DATOS!R$7,"N/A",F270=BASE_DATOS!R$5,"INDICAR",F270=BASE_DATOS!R$6,"INDICAR",F270=BASE_DATOS!R$8," INDICAR",F270=BASE_DATOS!R$9," ")</f>
        <v>#NAME?</v>
      </c>
      <c r="H270" s="121" t="s">
        <v>430</v>
      </c>
      <c r="I270" s="122">
        <v>0.2</v>
      </c>
      <c r="J270" s="122">
        <v>0.2</v>
      </c>
      <c r="K270" s="122">
        <v>0.2</v>
      </c>
      <c r="L270" s="122">
        <v>0.2</v>
      </c>
      <c r="M270" s="122">
        <v>0.2</v>
      </c>
      <c r="N270" s="123">
        <f t="shared" si="8"/>
        <v>1</v>
      </c>
    </row>
    <row r="271" spans="1:14" ht="37.5">
      <c r="A271" s="249"/>
      <c r="B271" s="137" t="s">
        <v>39</v>
      </c>
      <c r="C271" s="138" t="s">
        <v>543</v>
      </c>
      <c r="D271" s="162">
        <v>1</v>
      </c>
      <c r="E271" s="103">
        <v>0</v>
      </c>
      <c r="F271" s="126" t="s">
        <v>25</v>
      </c>
      <c r="G271" s="141" t="e">
        <f ca="1">_xludf.IFS(F271=BASE_DATOS!R$2,"N/A",F271=BASE_DATOS!R$3,"N/A",F271=BASE_DATOS!R$4,"INDICAR",F271=BASE_DATOS!R$7,"N/A",F271=BASE_DATOS!R$5,"INDICAR",F271=BASE_DATOS!R$6,"INDICAR",F271=BASE_DATOS!R$8," INDICAR",F271=BASE_DATOS!R$9," ")</f>
        <v>#NAME?</v>
      </c>
      <c r="H271" s="126" t="s">
        <v>430</v>
      </c>
      <c r="I271" s="127">
        <v>0.2</v>
      </c>
      <c r="J271" s="127">
        <v>0.2</v>
      </c>
      <c r="K271" s="127">
        <v>0.2</v>
      </c>
      <c r="L271" s="127">
        <v>0.2</v>
      </c>
      <c r="M271" s="127">
        <v>0.2</v>
      </c>
      <c r="N271" s="123">
        <f t="shared" si="8"/>
        <v>1</v>
      </c>
    </row>
    <row r="272" spans="1:14" ht="28">
      <c r="A272" s="249"/>
      <c r="B272" s="137" t="s">
        <v>135</v>
      </c>
      <c r="C272" s="140" t="s">
        <v>544</v>
      </c>
      <c r="D272" s="162">
        <v>1</v>
      </c>
      <c r="E272" s="113">
        <v>1</v>
      </c>
      <c r="F272" s="126" t="s">
        <v>25</v>
      </c>
      <c r="G272" s="141" t="e">
        <f ca="1">_xludf.IFS(F272=BASE_DATOS!R$2,"N/A",F272=BASE_DATOS!R$3,"N/A",F272=BASE_DATOS!R$4,"INDICAR",F272=BASE_DATOS!R$7,"N/A",F272=BASE_DATOS!R$5,"INDICAR",F272=BASE_DATOS!R$6,"INDICAR",F272=BASE_DATOS!R$8," INDICAR",F272=BASE_DATOS!R$9," ")</f>
        <v>#NAME?</v>
      </c>
      <c r="H272" s="126" t="s">
        <v>430</v>
      </c>
      <c r="I272" s="127">
        <v>0.2</v>
      </c>
      <c r="J272" s="127">
        <v>0.2</v>
      </c>
      <c r="K272" s="127">
        <v>0.2</v>
      </c>
      <c r="L272" s="127">
        <v>0.2</v>
      </c>
      <c r="M272" s="127">
        <v>0.2</v>
      </c>
      <c r="N272" s="123">
        <f t="shared" si="8"/>
        <v>1</v>
      </c>
    </row>
    <row r="273" spans="1:14" ht="37.5">
      <c r="A273" s="249"/>
      <c r="B273" s="137" t="s">
        <v>135</v>
      </c>
      <c r="C273" s="138" t="s">
        <v>545</v>
      </c>
      <c r="D273" s="162">
        <v>1</v>
      </c>
      <c r="E273" s="113">
        <v>0</v>
      </c>
      <c r="F273" s="126" t="s">
        <v>25</v>
      </c>
      <c r="G273" s="141" t="e">
        <f ca="1">_xludf.IFS(F273=BASE_DATOS!R$2,"N/A",F273=BASE_DATOS!R$3,"N/A",F273=BASE_DATOS!R$4,"INDICAR",F273=BASE_DATOS!R$7,"N/A",F273=BASE_DATOS!R$5,"INDICAR",F273=BASE_DATOS!R$6,"INDICAR",F273=BASE_DATOS!R$8," INDICAR",F273=BASE_DATOS!R$9," ")</f>
        <v>#NAME?</v>
      </c>
      <c r="H273" s="126" t="s">
        <v>430</v>
      </c>
      <c r="I273" s="127">
        <v>0.2</v>
      </c>
      <c r="J273" s="127">
        <v>0.2</v>
      </c>
      <c r="K273" s="127">
        <v>0.2</v>
      </c>
      <c r="L273" s="127">
        <v>0.2</v>
      </c>
      <c r="M273" s="127">
        <v>0.2</v>
      </c>
      <c r="N273" s="123">
        <f t="shared" si="8"/>
        <v>1</v>
      </c>
    </row>
    <row r="274" spans="1:14" ht="25">
      <c r="A274" s="249"/>
      <c r="B274" s="137" t="s">
        <v>71</v>
      </c>
      <c r="C274" s="140" t="s">
        <v>546</v>
      </c>
      <c r="D274" s="158">
        <v>1</v>
      </c>
      <c r="E274" s="140">
        <v>0</v>
      </c>
      <c r="F274" s="121" t="s">
        <v>25</v>
      </c>
      <c r="G274" s="160" t="e">
        <f ca="1">_xludf.IFS(F274=BASE_DATOS!R$2,"N/A",F274=BASE_DATOS!R$3,"N/A",F274=BASE_DATOS!R$4,"INDICAR",F274=BASE_DATOS!R$7,"N/A",F274=BASE_DATOS!R$5,"INDICAR",F274=BASE_DATOS!R$6,"INDICAR",F274=BASE_DATOS!R$8," INDICAR",F274=BASE_DATOS!R$9," ")</f>
        <v>#NAME?</v>
      </c>
      <c r="H274" s="121" t="s">
        <v>430</v>
      </c>
      <c r="I274" s="122">
        <v>0.2</v>
      </c>
      <c r="J274" s="122">
        <v>0.2</v>
      </c>
      <c r="K274" s="122">
        <v>0.2</v>
      </c>
      <c r="L274" s="122">
        <v>0.2</v>
      </c>
      <c r="M274" s="122">
        <v>0.2</v>
      </c>
      <c r="N274" s="123">
        <f t="shared" si="8"/>
        <v>1</v>
      </c>
    </row>
    <row r="275" spans="1:14" ht="25">
      <c r="A275" s="249"/>
      <c r="B275" s="137" t="s">
        <v>71</v>
      </c>
      <c r="C275" s="138" t="s">
        <v>547</v>
      </c>
      <c r="D275" s="158">
        <v>1</v>
      </c>
      <c r="E275" s="140">
        <v>0</v>
      </c>
      <c r="F275" s="121" t="s">
        <v>25</v>
      </c>
      <c r="G275" s="160" t="e">
        <f ca="1">_xludf.IFS(F275=BASE_DATOS!R$2,"N/A",F275=BASE_DATOS!R$3,"N/A",F275=BASE_DATOS!R$4,"INDICAR",F275=BASE_DATOS!R$7,"N/A",F275=BASE_DATOS!R$5,"INDICAR",F275=BASE_DATOS!R$6,"INDICAR",F275=BASE_DATOS!R$8," INDICAR",F275=BASE_DATOS!R$9," ")</f>
        <v>#NAME?</v>
      </c>
      <c r="H275" s="121" t="s">
        <v>430</v>
      </c>
      <c r="I275" s="122">
        <v>0.2</v>
      </c>
      <c r="J275" s="122">
        <v>0.2</v>
      </c>
      <c r="K275" s="122">
        <v>0.2</v>
      </c>
      <c r="L275" s="122">
        <v>0.2</v>
      </c>
      <c r="M275" s="122">
        <v>0.2</v>
      </c>
      <c r="N275" s="123">
        <f t="shared" si="8"/>
        <v>1</v>
      </c>
    </row>
    <row r="276" spans="1:14" ht="37.5">
      <c r="A276" s="249"/>
      <c r="B276" s="137" t="s">
        <v>55</v>
      </c>
      <c r="C276" s="140" t="s">
        <v>548</v>
      </c>
      <c r="D276" s="158">
        <v>1</v>
      </c>
      <c r="E276" s="140">
        <v>0</v>
      </c>
      <c r="F276" s="121" t="s">
        <v>25</v>
      </c>
      <c r="G276" s="160" t="e">
        <f ca="1">_xludf.IFS(F276=BASE_DATOS!R$2,"N/A",F276=BASE_DATOS!R$3,"N/A",F276=BASE_DATOS!R$4,"INDICAR",F276=BASE_DATOS!R$7,"N/A",F276=BASE_DATOS!R$5,"INDICAR",F276=BASE_DATOS!R$6,"INDICAR",F276=BASE_DATOS!R$8," INDICAR",F276=BASE_DATOS!R$9," ")</f>
        <v>#NAME?</v>
      </c>
      <c r="H276" s="121" t="s">
        <v>430</v>
      </c>
      <c r="I276" s="122">
        <v>0.2</v>
      </c>
      <c r="J276" s="122">
        <v>0.2</v>
      </c>
      <c r="K276" s="122">
        <v>0.2</v>
      </c>
      <c r="L276" s="122">
        <v>0.2</v>
      </c>
      <c r="M276" s="122">
        <v>0.2</v>
      </c>
      <c r="N276" s="123">
        <f t="shared" si="8"/>
        <v>1</v>
      </c>
    </row>
    <row r="277" spans="1:14" ht="25">
      <c r="A277" s="249"/>
      <c r="B277" s="167" t="s">
        <v>85</v>
      </c>
      <c r="C277" s="138" t="s">
        <v>549</v>
      </c>
      <c r="D277" s="168">
        <v>5</v>
      </c>
      <c r="E277" s="151">
        <v>1</v>
      </c>
      <c r="F277" s="152" t="s">
        <v>25</v>
      </c>
      <c r="G277" s="169" t="s">
        <v>428</v>
      </c>
      <c r="H277" s="152" t="s">
        <v>430</v>
      </c>
      <c r="I277" s="201">
        <v>0.2</v>
      </c>
      <c r="J277" s="201">
        <v>0.2</v>
      </c>
      <c r="K277" s="201">
        <v>0.2</v>
      </c>
      <c r="L277" s="201">
        <v>0.2</v>
      </c>
      <c r="M277" s="201">
        <v>0.2</v>
      </c>
      <c r="N277" s="171">
        <v>1</v>
      </c>
    </row>
    <row r="278" spans="1:14" ht="25">
      <c r="A278" s="249"/>
      <c r="B278" s="167" t="s">
        <v>85</v>
      </c>
      <c r="C278" s="140" t="s">
        <v>550</v>
      </c>
      <c r="D278" s="168">
        <v>5</v>
      </c>
      <c r="E278" s="151">
        <v>1</v>
      </c>
      <c r="F278" s="152" t="s">
        <v>25</v>
      </c>
      <c r="G278" s="169" t="s">
        <v>428</v>
      </c>
      <c r="H278" s="152" t="s">
        <v>430</v>
      </c>
      <c r="I278" s="201">
        <v>0.2</v>
      </c>
      <c r="J278" s="201">
        <v>0.2</v>
      </c>
      <c r="K278" s="201">
        <v>0.2</v>
      </c>
      <c r="L278" s="201">
        <v>0.2</v>
      </c>
      <c r="M278" s="201">
        <v>0.2</v>
      </c>
      <c r="N278" s="171">
        <v>1</v>
      </c>
    </row>
    <row r="279" spans="1:14" ht="25">
      <c r="A279" s="249"/>
      <c r="B279" s="167" t="s">
        <v>85</v>
      </c>
      <c r="C279" s="138" t="s">
        <v>551</v>
      </c>
      <c r="D279" s="168">
        <v>5</v>
      </c>
      <c r="E279" s="151">
        <v>1</v>
      </c>
      <c r="F279" s="152" t="s">
        <v>25</v>
      </c>
      <c r="G279" s="169" t="s">
        <v>428</v>
      </c>
      <c r="H279" s="152" t="s">
        <v>430</v>
      </c>
      <c r="I279" s="201">
        <v>0.2</v>
      </c>
      <c r="J279" s="201">
        <v>0.2</v>
      </c>
      <c r="K279" s="201">
        <v>0.2</v>
      </c>
      <c r="L279" s="201">
        <v>0.2</v>
      </c>
      <c r="M279" s="201">
        <v>0.2</v>
      </c>
      <c r="N279" s="171">
        <v>1</v>
      </c>
    </row>
    <row r="280" spans="1:14" ht="50">
      <c r="A280" s="249"/>
      <c r="B280" s="167" t="s">
        <v>142</v>
      </c>
      <c r="C280" s="138" t="s">
        <v>552</v>
      </c>
      <c r="D280" s="202">
        <v>1</v>
      </c>
      <c r="E280" s="203">
        <v>0</v>
      </c>
      <c r="F280" s="204" t="s">
        <v>25</v>
      </c>
      <c r="G280" s="205" t="e">
        <f ca="1">_xludf.IFS(F280=BASE_DATOS!R$2,"N/A",F280=BASE_DATOS!R$3,"N/A",F280=BASE_DATOS!R$4,"INDICAR",F280=BASE_DATOS!R$7,"N/A",F280=BASE_DATOS!R$5,"INDICAR",F280=BASE_DATOS!R$6,"INDICAR",F280=BASE_DATOS!R$8," INDICAR",F280=BASE_DATOS!R$9," ")</f>
        <v>#NAME?</v>
      </c>
      <c r="H280" s="204" t="s">
        <v>430</v>
      </c>
      <c r="I280" s="206">
        <v>0.2</v>
      </c>
      <c r="J280" s="206">
        <v>0.2</v>
      </c>
      <c r="K280" s="206">
        <v>0.2</v>
      </c>
      <c r="L280" s="206">
        <v>0.2</v>
      </c>
      <c r="M280" s="206">
        <v>0.2</v>
      </c>
      <c r="N280" s="123">
        <f t="shared" ref="N280:N300" si="9">SUM(I280:M280)</f>
        <v>1</v>
      </c>
    </row>
    <row r="281" spans="1:14" ht="37.5">
      <c r="A281" s="249"/>
      <c r="B281" s="137" t="s">
        <v>99</v>
      </c>
      <c r="C281" s="140" t="s">
        <v>553</v>
      </c>
      <c r="D281" s="158">
        <v>1</v>
      </c>
      <c r="E281" s="140"/>
      <c r="F281" s="121" t="s">
        <v>25</v>
      </c>
      <c r="G281" s="160" t="e">
        <f ca="1">_xludf.IFS(F281=BASE_DATOS!R$2,"N/A",F281=BASE_DATOS!R$3,"N/A",F281=BASE_DATOS!R$4,"INDICAR",F281=BASE_DATOS!R$7,"N/A",F281=BASE_DATOS!R$5,"INDICAR",F281=BASE_DATOS!R$6,"INDICAR",F281=BASE_DATOS!R$8," INDICAR",F281=BASE_DATOS!R$9," ")</f>
        <v>#NAME?</v>
      </c>
      <c r="H281" s="121" t="s">
        <v>430</v>
      </c>
      <c r="I281" s="122">
        <v>0.2</v>
      </c>
      <c r="J281" s="122">
        <v>0.2</v>
      </c>
      <c r="K281" s="122">
        <v>0.2</v>
      </c>
      <c r="L281" s="122">
        <v>0.2</v>
      </c>
      <c r="M281" s="122">
        <v>0.2</v>
      </c>
      <c r="N281" s="123">
        <f t="shared" si="9"/>
        <v>1</v>
      </c>
    </row>
    <row r="282" spans="1:14" ht="14.5" hidden="1">
      <c r="A282" s="249"/>
      <c r="B282" s="137"/>
      <c r="C282" s="138"/>
      <c r="D282" s="158"/>
      <c r="E282" s="140"/>
      <c r="F282" s="121"/>
      <c r="G282" s="160" t="e">
        <f ca="1">_xludf.IFS(F282=BASE_DATOS!R$2,"N/A",F282=BASE_DATOS!R$3,"N/A",F282=BASE_DATOS!R$4,"INDICAR",F282=BASE_DATOS!R$7,"N/A",F282=BASE_DATOS!R$5,"INDICAR",F282=BASE_DATOS!R$6,"INDICAR",F282=BASE_DATOS!R$8," INDICAR",F282=BASE_DATOS!R$9," ")</f>
        <v>#NAME?</v>
      </c>
      <c r="H282" s="121"/>
      <c r="I282" s="122"/>
      <c r="J282" s="122"/>
      <c r="K282" s="122"/>
      <c r="L282" s="122"/>
      <c r="M282" s="122"/>
      <c r="N282" s="123">
        <f t="shared" si="9"/>
        <v>0</v>
      </c>
    </row>
    <row r="283" spans="1:14" ht="14.5" hidden="1">
      <c r="A283" s="249"/>
      <c r="B283" s="137"/>
      <c r="C283" s="138"/>
      <c r="D283" s="158"/>
      <c r="E283" s="140"/>
      <c r="F283" s="121"/>
      <c r="G283" s="160" t="e">
        <f ca="1">_xludf.IFS(F283=BASE_DATOS!R$2,"N/A",F283=BASE_DATOS!R$3,"N/A",F283=BASE_DATOS!R$4,"INDICAR",F283=BASE_DATOS!R$7,"N/A",F283=BASE_DATOS!R$5,"INDICAR",F283=BASE_DATOS!R$6,"INDICAR",F283=BASE_DATOS!R$8," INDICAR",F283=BASE_DATOS!R$9," ")</f>
        <v>#NAME?</v>
      </c>
      <c r="H283" s="121"/>
      <c r="I283" s="122"/>
      <c r="J283" s="122"/>
      <c r="K283" s="122"/>
      <c r="L283" s="122"/>
      <c r="M283" s="122"/>
      <c r="N283" s="123">
        <f t="shared" si="9"/>
        <v>0</v>
      </c>
    </row>
    <row r="284" spans="1:14" ht="14.5" hidden="1">
      <c r="A284" s="249"/>
      <c r="B284" s="137"/>
      <c r="C284" s="138"/>
      <c r="D284" s="158"/>
      <c r="E284" s="140"/>
      <c r="F284" s="121"/>
      <c r="G284" s="160" t="e">
        <f ca="1">_xludf.IFS(F284=BASE_DATOS!R$2,"N/A",F284=BASE_DATOS!R$3,"N/A",F284=BASE_DATOS!R$4,"INDICAR",F284=BASE_DATOS!R$7,"N/A",F284=BASE_DATOS!R$5,"INDICAR",F284=BASE_DATOS!R$6,"INDICAR",F284=BASE_DATOS!R$8," INDICAR",F284=BASE_DATOS!R$9," ")</f>
        <v>#NAME?</v>
      </c>
      <c r="H284" s="121"/>
      <c r="I284" s="122"/>
      <c r="J284" s="122"/>
      <c r="K284" s="122"/>
      <c r="L284" s="122"/>
      <c r="M284" s="122"/>
      <c r="N284" s="123">
        <f t="shared" si="9"/>
        <v>0</v>
      </c>
    </row>
    <row r="285" spans="1:14" ht="14.5" hidden="1">
      <c r="A285" s="249"/>
      <c r="B285" s="137"/>
      <c r="C285" s="138"/>
      <c r="D285" s="158"/>
      <c r="E285" s="140"/>
      <c r="F285" s="121"/>
      <c r="G285" s="160" t="e">
        <f ca="1">_xludf.IFS(F285=BASE_DATOS!R$2,"N/A",F285=BASE_DATOS!R$3,"N/A",F285=BASE_DATOS!R$4,"INDICAR",F285=BASE_DATOS!R$7,"N/A",F285=BASE_DATOS!R$5,"INDICAR",F285=BASE_DATOS!R$6,"INDICAR",F285=BASE_DATOS!R$8," INDICAR",F285=BASE_DATOS!R$9," ")</f>
        <v>#NAME?</v>
      </c>
      <c r="H285" s="121"/>
      <c r="I285" s="122"/>
      <c r="J285" s="122"/>
      <c r="K285" s="122"/>
      <c r="L285" s="122"/>
      <c r="M285" s="122"/>
      <c r="N285" s="123">
        <f t="shared" si="9"/>
        <v>0</v>
      </c>
    </row>
    <row r="286" spans="1:14" ht="14.5" hidden="1">
      <c r="A286" s="249"/>
      <c r="B286" s="137"/>
      <c r="C286" s="138"/>
      <c r="D286" s="158"/>
      <c r="E286" s="140"/>
      <c r="F286" s="121"/>
      <c r="G286" s="160" t="e">
        <f ca="1">_xludf.IFS(F286=BASE_DATOS!R$2,"N/A",F286=BASE_DATOS!R$3,"N/A",F286=BASE_DATOS!R$4,"INDICAR",F286=BASE_DATOS!R$7,"N/A",F286=BASE_DATOS!R$5,"INDICAR",F286=BASE_DATOS!R$6,"INDICAR",F286=BASE_DATOS!R$8," INDICAR",F286=BASE_DATOS!R$9," ")</f>
        <v>#NAME?</v>
      </c>
      <c r="H286" s="121"/>
      <c r="I286" s="122"/>
      <c r="J286" s="122"/>
      <c r="K286" s="122"/>
      <c r="L286" s="122"/>
      <c r="M286" s="122"/>
      <c r="N286" s="123">
        <f t="shared" si="9"/>
        <v>0</v>
      </c>
    </row>
    <row r="287" spans="1:14" ht="14.5" hidden="1">
      <c r="A287" s="249"/>
      <c r="B287" s="137"/>
      <c r="C287" s="138"/>
      <c r="D287" s="158"/>
      <c r="E287" s="140"/>
      <c r="F287" s="121"/>
      <c r="G287" s="160" t="e">
        <f ca="1">_xludf.IFS(F287=BASE_DATOS!R$2,"N/A",F287=BASE_DATOS!R$3,"N/A",F287=BASE_DATOS!R$4,"INDICAR",F287=BASE_DATOS!R$7,"N/A",F287=BASE_DATOS!R$5,"INDICAR",F287=BASE_DATOS!R$6,"INDICAR",F287=BASE_DATOS!R$8," INDICAR",F287=BASE_DATOS!R$9," ")</f>
        <v>#NAME?</v>
      </c>
      <c r="H287" s="121"/>
      <c r="I287" s="122"/>
      <c r="J287" s="122"/>
      <c r="K287" s="122"/>
      <c r="L287" s="122"/>
      <c r="M287" s="122"/>
      <c r="N287" s="123">
        <f t="shared" si="9"/>
        <v>0</v>
      </c>
    </row>
    <row r="288" spans="1:14" ht="14.5" hidden="1">
      <c r="A288" s="249"/>
      <c r="B288" s="137"/>
      <c r="C288" s="138"/>
      <c r="D288" s="158"/>
      <c r="E288" s="140"/>
      <c r="F288" s="121"/>
      <c r="G288" s="160" t="e">
        <f ca="1">_xludf.IFS(F288=BASE_DATOS!R$2,"N/A",F288=BASE_DATOS!R$3,"N/A",F288=BASE_DATOS!R$4,"INDICAR",F288=BASE_DATOS!R$7,"N/A",F288=BASE_DATOS!R$5,"INDICAR",F288=BASE_DATOS!R$6,"INDICAR",F288=BASE_DATOS!R$8," INDICAR",F288=BASE_DATOS!R$9," ")</f>
        <v>#NAME?</v>
      </c>
      <c r="H288" s="121"/>
      <c r="I288" s="122"/>
      <c r="J288" s="122"/>
      <c r="K288" s="122"/>
      <c r="L288" s="122"/>
      <c r="M288" s="122"/>
      <c r="N288" s="123">
        <f t="shared" si="9"/>
        <v>0</v>
      </c>
    </row>
    <row r="289" spans="1:14" ht="14.5" hidden="1">
      <c r="A289" s="250"/>
      <c r="B289" s="137"/>
      <c r="C289" s="140"/>
      <c r="D289" s="158"/>
      <c r="E289" s="140"/>
      <c r="F289" s="121"/>
      <c r="G289" s="160" t="e">
        <f ca="1">_xludf.IFS(F289=BASE_DATOS!R$2,"N/A",F289=BASE_DATOS!R$3,"N/A",F289=BASE_DATOS!R$4,"INDICAR",F289=BASE_DATOS!R$7,"N/A",F289=BASE_DATOS!R$5,"INDICAR",F289=BASE_DATOS!R$6,"INDICAR",F289=BASE_DATOS!R$8," INDICAR",F289=BASE_DATOS!R$9," ")</f>
        <v>#NAME?</v>
      </c>
      <c r="H289" s="121"/>
      <c r="I289" s="122"/>
      <c r="J289" s="122"/>
      <c r="K289" s="122"/>
      <c r="L289" s="122"/>
      <c r="M289" s="122"/>
      <c r="N289" s="123">
        <f t="shared" si="9"/>
        <v>0</v>
      </c>
    </row>
    <row r="290" spans="1:14" ht="14.5" hidden="1">
      <c r="A290" s="251"/>
      <c r="B290" s="137"/>
      <c r="C290" s="138"/>
      <c r="D290" s="158"/>
      <c r="E290" s="140"/>
      <c r="F290" s="121"/>
      <c r="G290" s="160" t="e">
        <f ca="1">_xludf.IFS(F290=BASE_DATOS!R$2,"N/A",F290=BASE_DATOS!R$3,"N/A",F290=BASE_DATOS!R$4,"INDICAR",F290=BASE_DATOS!R$7,"N/A",F290=BASE_DATOS!R$5,"INDICAR",F290=BASE_DATOS!R$6,"INDICAR",F290=BASE_DATOS!R$8," INDICAR",F290=BASE_DATOS!R$9," ")</f>
        <v>#NAME?</v>
      </c>
      <c r="H290" s="121"/>
      <c r="I290" s="122"/>
      <c r="J290" s="122"/>
      <c r="K290" s="122"/>
      <c r="L290" s="122"/>
      <c r="M290" s="122"/>
      <c r="N290" s="123">
        <f t="shared" si="9"/>
        <v>0</v>
      </c>
    </row>
    <row r="291" spans="1:14" ht="14.5" hidden="1">
      <c r="A291" s="252"/>
      <c r="B291" s="137"/>
      <c r="C291" s="138"/>
      <c r="D291" s="158"/>
      <c r="E291" s="140"/>
      <c r="F291" s="121"/>
      <c r="G291" s="160" t="e">
        <f ca="1">_xludf.IFS(F291=BASE_DATOS!R$2,"N/A",F291=BASE_DATOS!R$3,"N/A",F291=BASE_DATOS!R$4,"INDICAR",F291=BASE_DATOS!R$7,"N/A",F291=BASE_DATOS!R$5,"INDICAR",F291=BASE_DATOS!R$6,"INDICAR",F291=BASE_DATOS!R$8," INDICAR",F291=BASE_DATOS!R$9," ")</f>
        <v>#NAME?</v>
      </c>
      <c r="H291" s="121"/>
      <c r="I291" s="122"/>
      <c r="J291" s="122"/>
      <c r="K291" s="122"/>
      <c r="L291" s="122"/>
      <c r="M291" s="122"/>
      <c r="N291" s="123">
        <f t="shared" si="9"/>
        <v>0</v>
      </c>
    </row>
    <row r="292" spans="1:14" ht="14.5" hidden="1">
      <c r="A292" s="252"/>
      <c r="B292" s="137"/>
      <c r="C292" s="138"/>
      <c r="D292" s="158"/>
      <c r="E292" s="140"/>
      <c r="F292" s="121"/>
      <c r="G292" s="160" t="e">
        <f ca="1">_xludf.IFS(F292=BASE_DATOS!R$2,"N/A",F292=BASE_DATOS!R$3,"N/A",F292=BASE_DATOS!R$4,"INDICAR",F292=BASE_DATOS!R$7,"N/A",F292=BASE_DATOS!R$5,"INDICAR",F292=BASE_DATOS!R$6,"INDICAR",F292=BASE_DATOS!R$8," INDICAR",F292=BASE_DATOS!R$9," ")</f>
        <v>#NAME?</v>
      </c>
      <c r="H292" s="121"/>
      <c r="I292" s="122"/>
      <c r="J292" s="122"/>
      <c r="K292" s="122"/>
      <c r="L292" s="122"/>
      <c r="M292" s="122"/>
      <c r="N292" s="123">
        <f t="shared" si="9"/>
        <v>0</v>
      </c>
    </row>
    <row r="293" spans="1:14" ht="14.5" hidden="1">
      <c r="A293" s="252"/>
      <c r="B293" s="137"/>
      <c r="C293" s="138"/>
      <c r="D293" s="158"/>
      <c r="E293" s="140"/>
      <c r="F293" s="121"/>
      <c r="G293" s="160" t="e">
        <f ca="1">_xludf.IFS(F293=BASE_DATOS!R$2,"N/A",F293=BASE_DATOS!R$3,"N/A",F293=BASE_DATOS!R$4,"INDICAR",F293=BASE_DATOS!R$7,"N/A",F293=BASE_DATOS!R$5,"INDICAR",F293=BASE_DATOS!R$6,"INDICAR",F293=BASE_DATOS!R$8," INDICAR",F293=BASE_DATOS!R$9," ")</f>
        <v>#NAME?</v>
      </c>
      <c r="H293" s="121"/>
      <c r="I293" s="122"/>
      <c r="J293" s="122"/>
      <c r="K293" s="122"/>
      <c r="L293" s="122"/>
      <c r="M293" s="122"/>
      <c r="N293" s="123">
        <f t="shared" si="9"/>
        <v>0</v>
      </c>
    </row>
    <row r="294" spans="1:14" ht="18.75" hidden="1" customHeight="1">
      <c r="A294" s="252"/>
      <c r="B294" s="137"/>
      <c r="C294" s="138"/>
      <c r="D294" s="158"/>
      <c r="E294" s="140"/>
      <c r="F294" s="121"/>
      <c r="G294" s="160" t="e">
        <f ca="1">_xludf.IFS(F294=BASE_DATOS!R$2,"N/A",F294=BASE_DATOS!R$3,"N/A",F294=BASE_DATOS!R$4,"INDICAR",F294=BASE_DATOS!R$7,"N/A",F294=BASE_DATOS!R$5,"INDICAR",F294=BASE_DATOS!R$6,"INDICAR",F294=BASE_DATOS!R$8," INDICAR",F294=BASE_DATOS!R$9," ")</f>
        <v>#NAME?</v>
      </c>
      <c r="H294" s="121"/>
      <c r="I294" s="122"/>
      <c r="J294" s="122"/>
      <c r="K294" s="122"/>
      <c r="L294" s="122"/>
      <c r="M294" s="122"/>
      <c r="N294" s="123">
        <f t="shared" si="9"/>
        <v>0</v>
      </c>
    </row>
    <row r="295" spans="1:14" ht="18.75" hidden="1" customHeight="1">
      <c r="A295" s="252"/>
      <c r="B295" s="137"/>
      <c r="C295" s="138"/>
      <c r="D295" s="158"/>
      <c r="E295" s="140"/>
      <c r="F295" s="121"/>
      <c r="G295" s="160" t="e">
        <f ca="1">_xludf.IFS(F295=BASE_DATOS!R$2,"N/A",F295=BASE_DATOS!R$3,"N/A",F295=BASE_DATOS!R$4,"INDICAR",F295=BASE_DATOS!R$7,"N/A",F295=BASE_DATOS!R$5,"INDICAR",F295=BASE_DATOS!R$6,"INDICAR",F295=BASE_DATOS!R$8," INDICAR",F295=BASE_DATOS!R$9," ")</f>
        <v>#NAME?</v>
      </c>
      <c r="H295" s="121"/>
      <c r="I295" s="122"/>
      <c r="J295" s="122"/>
      <c r="K295" s="122"/>
      <c r="L295" s="122"/>
      <c r="M295" s="122"/>
      <c r="N295" s="123">
        <f t="shared" si="9"/>
        <v>0</v>
      </c>
    </row>
    <row r="296" spans="1:14" ht="14.5" hidden="1">
      <c r="A296" s="252"/>
      <c r="B296" s="137"/>
      <c r="C296" s="138"/>
      <c r="D296" s="158"/>
      <c r="E296" s="140"/>
      <c r="F296" s="121"/>
      <c r="G296" s="160" t="e">
        <f ca="1">_xludf.IFS(F296=BASE_DATOS!R$2,"N/A",F296=BASE_DATOS!R$3,"N/A",F296=BASE_DATOS!R$4,"INDICAR",F296=BASE_DATOS!R$7,"N/A",F296=BASE_DATOS!R$5,"INDICAR",F296=BASE_DATOS!R$6,"INDICAR",F296=BASE_DATOS!R$8," INDICAR",F296=BASE_DATOS!R$9," ")</f>
        <v>#NAME?</v>
      </c>
      <c r="H296" s="121"/>
      <c r="I296" s="122"/>
      <c r="J296" s="122"/>
      <c r="K296" s="122"/>
      <c r="L296" s="122"/>
      <c r="M296" s="122"/>
      <c r="N296" s="123">
        <f t="shared" si="9"/>
        <v>0</v>
      </c>
    </row>
    <row r="297" spans="1:14" ht="14.5" hidden="1">
      <c r="A297" s="252"/>
      <c r="B297" s="137"/>
      <c r="C297" s="138"/>
      <c r="D297" s="158"/>
      <c r="E297" s="140"/>
      <c r="F297" s="121"/>
      <c r="G297" s="160" t="e">
        <f ca="1">_xludf.IFS(F297=BASE_DATOS!R$2,"N/A",F297=BASE_DATOS!R$3,"N/A",F297=BASE_DATOS!R$4,"INDICAR",F297=BASE_DATOS!R$7,"N/A",F297=BASE_DATOS!R$5,"INDICAR",F297=BASE_DATOS!R$6,"INDICAR",F297=BASE_DATOS!R$8," INDICAR",F297=BASE_DATOS!R$9," ")</f>
        <v>#NAME?</v>
      </c>
      <c r="H297" s="121"/>
      <c r="I297" s="122"/>
      <c r="J297" s="122"/>
      <c r="K297" s="122"/>
      <c r="L297" s="122"/>
      <c r="M297" s="122"/>
      <c r="N297" s="123">
        <f t="shared" si="9"/>
        <v>0</v>
      </c>
    </row>
    <row r="298" spans="1:14" ht="14.5" hidden="1">
      <c r="A298" s="252"/>
      <c r="B298" s="137"/>
      <c r="C298" s="138"/>
      <c r="D298" s="158"/>
      <c r="E298" s="140"/>
      <c r="F298" s="121"/>
      <c r="G298" s="160" t="e">
        <f ca="1">_xludf.IFS(F298=BASE_DATOS!R$2,"N/A",F298=BASE_DATOS!R$3,"N/A",F298=BASE_DATOS!R$4,"INDICAR",F298=BASE_DATOS!R$7,"N/A",F298=BASE_DATOS!R$5,"INDICAR",F298=BASE_DATOS!R$6,"INDICAR",F298=BASE_DATOS!R$8," INDICAR",F298=BASE_DATOS!R$9," ")</f>
        <v>#NAME?</v>
      </c>
      <c r="H298" s="121"/>
      <c r="I298" s="122"/>
      <c r="J298" s="122"/>
      <c r="K298" s="122"/>
      <c r="L298" s="122"/>
      <c r="M298" s="122"/>
      <c r="N298" s="123">
        <f t="shared" si="9"/>
        <v>0</v>
      </c>
    </row>
    <row r="299" spans="1:14" ht="14.5" hidden="1">
      <c r="A299" s="252"/>
      <c r="B299" s="137"/>
      <c r="C299" s="138"/>
      <c r="D299" s="158"/>
      <c r="E299" s="140"/>
      <c r="F299" s="121"/>
      <c r="G299" s="160" t="e">
        <f ca="1">_xludf.IFS(F299=BASE_DATOS!R$2,"N/A",F299=BASE_DATOS!R$3,"N/A",F299=BASE_DATOS!R$4,"INDICAR",F299=BASE_DATOS!R$7,"N/A",F299=BASE_DATOS!R$5,"INDICAR",F299=BASE_DATOS!R$6,"INDICAR",F299=BASE_DATOS!R$8," INDICAR",F299=BASE_DATOS!R$9," ")</f>
        <v>#NAME?</v>
      </c>
      <c r="H299" s="121"/>
      <c r="I299" s="122"/>
      <c r="J299" s="122"/>
      <c r="K299" s="122"/>
      <c r="L299" s="122"/>
      <c r="M299" s="122"/>
      <c r="N299" s="123">
        <f t="shared" si="9"/>
        <v>0</v>
      </c>
    </row>
    <row r="300" spans="1:14" ht="14.5" hidden="1">
      <c r="A300" s="253"/>
      <c r="B300" s="137"/>
      <c r="C300" s="140"/>
      <c r="D300" s="158"/>
      <c r="E300" s="140"/>
      <c r="F300" s="121"/>
      <c r="G300" s="160" t="e">
        <f ca="1">_xludf.IFS(F300=BASE_DATOS!R$2,"N/A",F300=BASE_DATOS!R$3,"N/A",F300=BASE_DATOS!R$4,"INDICAR",F300=BASE_DATOS!R$7,"N/A",F300=BASE_DATOS!R$5,"INDICAR",F300=BASE_DATOS!R$6,"INDICAR",F300=BASE_DATOS!R$8," INDICAR",F300=BASE_DATOS!R$9," ")</f>
        <v>#NAME?</v>
      </c>
      <c r="H300" s="121"/>
      <c r="I300" s="122"/>
      <c r="J300" s="122"/>
      <c r="K300" s="122"/>
      <c r="L300" s="122"/>
      <c r="M300" s="122"/>
      <c r="N300" s="123">
        <f t="shared" si="9"/>
        <v>0</v>
      </c>
    </row>
    <row r="301" spans="1:14" ht="14.5">
      <c r="A301" s="142"/>
      <c r="B301" s="143"/>
      <c r="C301" s="142"/>
      <c r="D301" s="142"/>
      <c r="E301" s="142"/>
      <c r="F301" s="142"/>
      <c r="G301" s="142"/>
      <c r="H301" s="142"/>
      <c r="I301" s="142"/>
      <c r="J301" s="143"/>
      <c r="K301" s="143"/>
      <c r="L301" s="143"/>
      <c r="M301" s="143"/>
      <c r="N301" s="144"/>
    </row>
    <row r="302" spans="1:14" ht="14.5">
      <c r="A302" s="145"/>
      <c r="B302" s="146"/>
      <c r="C302" s="145"/>
      <c r="D302" s="145"/>
      <c r="E302" s="145"/>
      <c r="F302" s="145"/>
      <c r="G302" s="145"/>
      <c r="H302" s="145"/>
      <c r="I302" s="145"/>
      <c r="J302" s="146"/>
      <c r="K302" s="146"/>
      <c r="L302" s="146"/>
      <c r="M302" s="146"/>
      <c r="N302" s="147"/>
    </row>
    <row r="303" spans="1:14" ht="21" customHeight="1">
      <c r="A303" s="254" t="s">
        <v>413</v>
      </c>
      <c r="B303" s="255"/>
      <c r="C303" s="254" t="s">
        <v>124</v>
      </c>
      <c r="D303" s="256"/>
      <c r="E303" s="256"/>
      <c r="F303" s="256"/>
      <c r="G303" s="256"/>
      <c r="H303" s="256"/>
      <c r="I303" s="256"/>
      <c r="J303" s="256"/>
      <c r="K303" s="256"/>
      <c r="L303" s="256"/>
      <c r="M303" s="256"/>
      <c r="N303" s="255"/>
    </row>
    <row r="304" spans="1:14" ht="31">
      <c r="A304" s="99" t="s">
        <v>19</v>
      </c>
      <c r="B304" s="254" t="s">
        <v>28</v>
      </c>
      <c r="C304" s="255"/>
      <c r="D304" s="99" t="s">
        <v>447</v>
      </c>
      <c r="E304" s="258" t="str">
        <f t="array" ref="E304">INDEX(BASE_DATOS!U$2:U$103,MATCH(C303,BASE_DATOS!W$2:W$103,0))</f>
        <v>Impulsar estrategias orientadas a favorecer la sostenibilidad, transparencia y equilibrio financiero que aseguren el cumplimiento misional en tanto universidad pública</v>
      </c>
      <c r="F304" s="256"/>
      <c r="G304" s="256"/>
      <c r="H304" s="256"/>
      <c r="I304" s="256"/>
      <c r="J304" s="256"/>
      <c r="K304" s="256"/>
      <c r="L304" s="256"/>
      <c r="M304" s="256"/>
      <c r="N304" s="255"/>
    </row>
    <row r="305" spans="1:14" ht="26.25" customHeight="1">
      <c r="A305" s="259" t="s">
        <v>415</v>
      </c>
      <c r="B305" s="277" t="s">
        <v>131</v>
      </c>
      <c r="C305" s="261"/>
      <c r="D305" s="262"/>
      <c r="E305" s="268" t="s">
        <v>416</v>
      </c>
      <c r="F305" s="273" t="str">
        <f t="array" ref="F305">INDEX(BASE_DATOS!Y$2:Y$103,MATCH(B305,BASE_DATOS!X$2:X$103,0))</f>
        <v>P.I. para promover la ética en la UNA 
P. Institucionales E.O. 
P. Institucional del SMCG 
P. de Calidad 
P.I.S. Activos fijos</v>
      </c>
      <c r="G305" s="247"/>
      <c r="H305" s="247"/>
      <c r="I305" s="274" t="s">
        <v>417</v>
      </c>
      <c r="J305" s="275" t="str">
        <f t="array" ref="J305">INDEX(BASE_DATOS!Z$2:Z$103,MATCH(B305,BASE_DATOS!X$2:X$103,0))</f>
        <v>Indicadores ambientales: consumo papel, agua, combustible, electricidad</v>
      </c>
      <c r="K305" s="266"/>
      <c r="L305" s="266"/>
      <c r="M305" s="266"/>
      <c r="N305" s="267"/>
    </row>
    <row r="306" spans="1:14" ht="15" customHeight="1">
      <c r="A306" s="252"/>
      <c r="B306" s="263"/>
      <c r="C306" s="247"/>
      <c r="D306" s="264"/>
      <c r="E306" s="252"/>
      <c r="F306" s="247"/>
      <c r="G306" s="247"/>
      <c r="H306" s="247"/>
      <c r="I306" s="252"/>
      <c r="J306" s="276"/>
      <c r="K306" s="256"/>
      <c r="L306" s="256"/>
      <c r="M306" s="256"/>
      <c r="N306" s="255"/>
    </row>
    <row r="307" spans="1:14" ht="15" customHeight="1">
      <c r="A307" s="252"/>
      <c r="B307" s="263"/>
      <c r="C307" s="247"/>
      <c r="D307" s="264"/>
      <c r="E307" s="252"/>
      <c r="F307" s="247"/>
      <c r="G307" s="247"/>
      <c r="H307" s="247"/>
      <c r="I307" s="252"/>
      <c r="J307" s="276"/>
      <c r="K307" s="256"/>
      <c r="L307" s="256"/>
      <c r="M307" s="256"/>
      <c r="N307" s="255"/>
    </row>
    <row r="308" spans="1:14" ht="15" customHeight="1">
      <c r="A308" s="253"/>
      <c r="B308" s="265"/>
      <c r="C308" s="266"/>
      <c r="D308" s="267"/>
      <c r="E308" s="253"/>
      <c r="F308" s="266"/>
      <c r="G308" s="266"/>
      <c r="H308" s="266"/>
      <c r="I308" s="253"/>
      <c r="J308" s="276"/>
      <c r="K308" s="256"/>
      <c r="L308" s="256"/>
      <c r="M308" s="256"/>
      <c r="N308" s="255"/>
    </row>
    <row r="309" spans="1:14" ht="20.25" customHeight="1">
      <c r="A309" s="269" t="s">
        <v>418</v>
      </c>
      <c r="B309" s="269" t="s">
        <v>419</v>
      </c>
      <c r="C309" s="270" t="s">
        <v>420</v>
      </c>
      <c r="D309" s="269" t="s">
        <v>421</v>
      </c>
      <c r="E309" s="269" t="s">
        <v>422</v>
      </c>
      <c r="F309" s="272" t="s">
        <v>16</v>
      </c>
      <c r="G309" s="269" t="s">
        <v>423</v>
      </c>
      <c r="H309" s="269" t="s">
        <v>424</v>
      </c>
      <c r="I309" s="271" t="s">
        <v>425</v>
      </c>
      <c r="J309" s="256"/>
      <c r="K309" s="256"/>
      <c r="L309" s="256"/>
      <c r="M309" s="256"/>
      <c r="N309" s="255"/>
    </row>
    <row r="310" spans="1:14" ht="20.25" customHeight="1">
      <c r="A310" s="253"/>
      <c r="B310" s="253"/>
      <c r="C310" s="253"/>
      <c r="D310" s="253"/>
      <c r="E310" s="253"/>
      <c r="F310" s="265"/>
      <c r="G310" s="253"/>
      <c r="H310" s="253"/>
      <c r="I310" s="100">
        <v>2023</v>
      </c>
      <c r="J310" s="100">
        <v>2024</v>
      </c>
      <c r="K310" s="100">
        <v>2025</v>
      </c>
      <c r="L310" s="100">
        <v>2026</v>
      </c>
      <c r="M310" s="100">
        <v>2027</v>
      </c>
      <c r="N310" s="148" t="s">
        <v>426</v>
      </c>
    </row>
    <row r="311" spans="1:14" ht="37.5">
      <c r="A311" s="248" t="s">
        <v>554</v>
      </c>
      <c r="B311" s="167" t="s">
        <v>85</v>
      </c>
      <c r="C311" s="138" t="s">
        <v>555</v>
      </c>
      <c r="D311" s="168">
        <v>1</v>
      </c>
      <c r="E311" s="151">
        <v>0</v>
      </c>
      <c r="F311" s="152" t="s">
        <v>25</v>
      </c>
      <c r="G311" s="169" t="s">
        <v>428</v>
      </c>
      <c r="H311" s="207" t="s">
        <v>433</v>
      </c>
      <c r="I311" s="208">
        <v>0.5</v>
      </c>
      <c r="J311" s="208">
        <v>0.5</v>
      </c>
      <c r="K311" s="208"/>
      <c r="L311" s="208"/>
      <c r="M311" s="208"/>
      <c r="N311" s="201">
        <v>1</v>
      </c>
    </row>
    <row r="312" spans="1:14" ht="29">
      <c r="A312" s="249"/>
      <c r="B312" s="137" t="s">
        <v>39</v>
      </c>
      <c r="C312" s="138" t="s">
        <v>556</v>
      </c>
      <c r="D312" s="162">
        <v>10</v>
      </c>
      <c r="E312" s="103">
        <v>0</v>
      </c>
      <c r="F312" s="126" t="s">
        <v>44</v>
      </c>
      <c r="G312" s="141" t="e">
        <f ca="1">_xludf.IFS(F312=BASE_DATOS!R$2,"N/A",F312=BASE_DATOS!R$3,"N/A",F312=BASE_DATOS!R$4,"INDICAR",F312=BASE_DATOS!R$7,"N/A",F312=BASE_DATOS!R$5,"INDICAR",F312=BASE_DATOS!R$6,"INDICAR",F312=BASE_DATOS!R$8," INDICAR",F312=BASE_DATOS!R$9," ")</f>
        <v>#NAME?</v>
      </c>
      <c r="H312" s="126" t="s">
        <v>430</v>
      </c>
      <c r="I312" s="127">
        <v>0.2</v>
      </c>
      <c r="J312" s="127">
        <v>0.2</v>
      </c>
      <c r="K312" s="127">
        <v>0.2</v>
      </c>
      <c r="L312" s="127">
        <v>0.2</v>
      </c>
      <c r="M312" s="127">
        <v>0.2</v>
      </c>
      <c r="N312" s="123">
        <f t="shared" ref="N312:N343" si="10">SUM(I312:M312)</f>
        <v>1</v>
      </c>
    </row>
    <row r="313" spans="1:14" ht="25">
      <c r="A313" s="249"/>
      <c r="B313" s="137" t="s">
        <v>71</v>
      </c>
      <c r="C313" s="138" t="s">
        <v>557</v>
      </c>
      <c r="D313" s="158">
        <v>1</v>
      </c>
      <c r="E313" s="140">
        <v>0</v>
      </c>
      <c r="F313" s="121" t="s">
        <v>25</v>
      </c>
      <c r="G313" s="160" t="e">
        <f ca="1">_xludf.IFS(F313=BASE_DATOS!R$2,"N/A",F313=BASE_DATOS!R$3,"N/A",F313=BASE_DATOS!R$4,"INDICAR",F313=BASE_DATOS!R$7,"N/A",F313=BASE_DATOS!R$5,"INDICAR",F313=BASE_DATOS!R$6,"INDICAR",F313=BASE_DATOS!R$8," INDICAR",F313=BASE_DATOS!R$9," ")</f>
        <v>#NAME?</v>
      </c>
      <c r="H313" s="121" t="s">
        <v>430</v>
      </c>
      <c r="I313" s="122">
        <v>0.2</v>
      </c>
      <c r="J313" s="122">
        <v>0.2</v>
      </c>
      <c r="K313" s="122">
        <v>0.2</v>
      </c>
      <c r="L313" s="122">
        <v>0.2</v>
      </c>
      <c r="M313" s="122">
        <v>0.2</v>
      </c>
      <c r="N313" s="123">
        <f t="shared" si="10"/>
        <v>1</v>
      </c>
    </row>
    <row r="314" spans="1:14" ht="29">
      <c r="A314" s="249"/>
      <c r="B314" s="137" t="s">
        <v>55</v>
      </c>
      <c r="C314" s="138" t="s">
        <v>558</v>
      </c>
      <c r="D314" s="158">
        <v>1</v>
      </c>
      <c r="E314" s="140">
        <v>1</v>
      </c>
      <c r="F314" s="121" t="s">
        <v>25</v>
      </c>
      <c r="G314" s="160" t="e">
        <f ca="1">_xludf.IFS(F314=BASE_DATOS!R$2,"N/A",F314=BASE_DATOS!R$3,"N/A",F314=BASE_DATOS!R$4,"INDICAR",F314=BASE_DATOS!R$7,"N/A",F314=BASE_DATOS!R$5,"INDICAR",F314=BASE_DATOS!R$6,"INDICAR",F314=BASE_DATOS!R$8," INDICAR",F314=BASE_DATOS!R$9," ")</f>
        <v>#NAME?</v>
      </c>
      <c r="H314" s="121" t="s">
        <v>430</v>
      </c>
      <c r="I314" s="122">
        <v>0.2</v>
      </c>
      <c r="J314" s="122">
        <v>0.2</v>
      </c>
      <c r="K314" s="122">
        <v>0.2</v>
      </c>
      <c r="L314" s="122">
        <v>0.2</v>
      </c>
      <c r="M314" s="122">
        <v>0.2</v>
      </c>
      <c r="N314" s="123">
        <f t="shared" si="10"/>
        <v>1</v>
      </c>
    </row>
    <row r="315" spans="1:14" ht="62.5">
      <c r="A315" s="249"/>
      <c r="B315" s="137" t="s">
        <v>55</v>
      </c>
      <c r="C315" s="138" t="s">
        <v>559</v>
      </c>
      <c r="D315" s="158">
        <v>5</v>
      </c>
      <c r="E315" s="140">
        <v>0</v>
      </c>
      <c r="F315" s="121" t="s">
        <v>25</v>
      </c>
      <c r="G315" s="160" t="e">
        <f ca="1">_xludf.IFS(F315=BASE_DATOS!R$2,"N/A",F315=BASE_DATOS!R$3,"N/A",F315=BASE_DATOS!R$4,"INDICAR",F315=BASE_DATOS!R$7,"N/A",F315=BASE_DATOS!R$5,"INDICAR",F315=BASE_DATOS!R$6,"INDICAR",F315=BASE_DATOS!R$8," INDICAR",F315=BASE_DATOS!R$9," ")</f>
        <v>#NAME?</v>
      </c>
      <c r="H315" s="121" t="s">
        <v>430</v>
      </c>
      <c r="I315" s="122">
        <v>0.2</v>
      </c>
      <c r="J315" s="122">
        <v>0.2</v>
      </c>
      <c r="K315" s="122">
        <v>0.2</v>
      </c>
      <c r="L315" s="122">
        <v>0.2</v>
      </c>
      <c r="M315" s="122">
        <v>0.2</v>
      </c>
      <c r="N315" s="123">
        <f t="shared" si="10"/>
        <v>1</v>
      </c>
    </row>
    <row r="316" spans="1:14" ht="75">
      <c r="A316" s="249"/>
      <c r="B316" s="137" t="s">
        <v>142</v>
      </c>
      <c r="C316" s="138" t="s">
        <v>560</v>
      </c>
      <c r="D316" s="158">
        <v>1</v>
      </c>
      <c r="E316" s="140">
        <v>0</v>
      </c>
      <c r="F316" s="121" t="s">
        <v>25</v>
      </c>
      <c r="G316" s="160" t="e">
        <f ca="1">_xludf.IFS(F316=BASE_DATOS!R$2,"N/A",F316=BASE_DATOS!R$3,"N/A",F316=BASE_DATOS!R$4,"INDICAR",F316=BASE_DATOS!R$7,"N/A",F316=BASE_DATOS!R$5,"INDICAR",F316=BASE_DATOS!R$6,"INDICAR",F316=BASE_DATOS!R$8," INDICAR",F316=BASE_DATOS!R$9," ")</f>
        <v>#NAME?</v>
      </c>
      <c r="H316" s="121" t="s">
        <v>430</v>
      </c>
      <c r="I316" s="122">
        <v>0.2</v>
      </c>
      <c r="J316" s="122">
        <v>0.2</v>
      </c>
      <c r="K316" s="122">
        <v>0.2</v>
      </c>
      <c r="L316" s="122">
        <v>0.2</v>
      </c>
      <c r="M316" s="122">
        <v>0.2</v>
      </c>
      <c r="N316" s="123">
        <f t="shared" si="10"/>
        <v>1</v>
      </c>
    </row>
    <row r="317" spans="1:14" ht="37.5">
      <c r="A317" s="249"/>
      <c r="B317" s="137" t="s">
        <v>142</v>
      </c>
      <c r="C317" s="138" t="s">
        <v>561</v>
      </c>
      <c r="D317" s="158">
        <v>1</v>
      </c>
      <c r="E317" s="140">
        <v>0</v>
      </c>
      <c r="F317" s="121" t="s">
        <v>25</v>
      </c>
      <c r="G317" s="160" t="e">
        <f ca="1">_xludf.IFS(F317=BASE_DATOS!R$2,"N/A",F317=BASE_DATOS!R$3,"N/A",F317=BASE_DATOS!R$4,"INDICAR",F317=BASE_DATOS!R$7,"N/A",F317=BASE_DATOS!R$5,"INDICAR",F317=BASE_DATOS!R$6,"INDICAR",F317=BASE_DATOS!R$8," INDICAR",F317=BASE_DATOS!R$9," ")</f>
        <v>#NAME?</v>
      </c>
      <c r="H317" s="121" t="s">
        <v>481</v>
      </c>
      <c r="I317" s="122"/>
      <c r="J317" s="122"/>
      <c r="K317" s="122">
        <v>0.3</v>
      </c>
      <c r="L317" s="122">
        <v>0.3</v>
      </c>
      <c r="M317" s="122">
        <v>0.4</v>
      </c>
      <c r="N317" s="123">
        <f t="shared" si="10"/>
        <v>1</v>
      </c>
    </row>
    <row r="318" spans="1:14" ht="25">
      <c r="A318" s="249"/>
      <c r="B318" s="137" t="s">
        <v>99</v>
      </c>
      <c r="C318" s="140" t="s">
        <v>562</v>
      </c>
      <c r="D318" s="158">
        <v>1</v>
      </c>
      <c r="E318" s="140"/>
      <c r="F318" s="121" t="s">
        <v>103</v>
      </c>
      <c r="G318" s="160" t="e">
        <f ca="1">_xludf.IFS(F318=BASE_DATOS!R$2,"N/A",F318=BASE_DATOS!R$3,"N/A",F318=BASE_DATOS!R$4,"INDICAR",F318=BASE_DATOS!R$7,"N/A",F318=BASE_DATOS!R$5,"INDICAR",F318=BASE_DATOS!R$6,"INDICAR",F318=BASE_DATOS!R$8," INDICAR",F318=BASE_DATOS!R$9," ")</f>
        <v>#NAME?</v>
      </c>
      <c r="H318" s="121" t="s">
        <v>430</v>
      </c>
      <c r="I318" s="122">
        <v>0.2</v>
      </c>
      <c r="J318" s="122">
        <v>0.2</v>
      </c>
      <c r="K318" s="122">
        <v>0.2</v>
      </c>
      <c r="L318" s="122">
        <v>0.2</v>
      </c>
      <c r="M318" s="122">
        <v>0.2</v>
      </c>
      <c r="N318" s="123">
        <f t="shared" si="10"/>
        <v>1</v>
      </c>
    </row>
    <row r="319" spans="1:14" ht="14.5" hidden="1">
      <c r="A319" s="249"/>
      <c r="B319" s="137"/>
      <c r="C319" s="138"/>
      <c r="D319" s="158"/>
      <c r="E319" s="140"/>
      <c r="F319" s="121"/>
      <c r="G319" s="160" t="e">
        <f ca="1">_xludf.IFS(F319=BASE_DATOS!R$2,"N/A",F319=BASE_DATOS!R$3,"N/A",F319=BASE_DATOS!R$4,"INDICAR",F319=BASE_DATOS!R$7,"N/A",F319=BASE_DATOS!R$5,"INDICAR",F319=BASE_DATOS!R$6,"INDICAR",F319=BASE_DATOS!R$8," INDICAR",F319=BASE_DATOS!R$9," ")</f>
        <v>#NAME?</v>
      </c>
      <c r="H319" s="121"/>
      <c r="I319" s="122"/>
      <c r="J319" s="122"/>
      <c r="K319" s="122"/>
      <c r="L319" s="122"/>
      <c r="M319" s="122"/>
      <c r="N319" s="123">
        <f t="shared" si="10"/>
        <v>0</v>
      </c>
    </row>
    <row r="320" spans="1:14" ht="14.5" hidden="1">
      <c r="A320" s="249"/>
      <c r="B320" s="137"/>
      <c r="C320" s="138"/>
      <c r="D320" s="158"/>
      <c r="E320" s="140"/>
      <c r="F320" s="121"/>
      <c r="G320" s="160" t="e">
        <f ca="1">_xludf.IFS(F320=BASE_DATOS!R$2,"N/A",F320=BASE_DATOS!R$3,"N/A",F320=BASE_DATOS!R$4,"INDICAR",F320=BASE_DATOS!R$7,"N/A",F320=BASE_DATOS!R$5,"INDICAR",F320=BASE_DATOS!R$6,"INDICAR",F320=BASE_DATOS!R$8," INDICAR",F320=BASE_DATOS!R$9," ")</f>
        <v>#NAME?</v>
      </c>
      <c r="H320" s="121"/>
      <c r="I320" s="122"/>
      <c r="J320" s="122"/>
      <c r="K320" s="122"/>
      <c r="L320" s="122"/>
      <c r="M320" s="122"/>
      <c r="N320" s="123">
        <f t="shared" si="10"/>
        <v>0</v>
      </c>
    </row>
    <row r="321" spans="1:14" ht="14.5" hidden="1">
      <c r="A321" s="250"/>
      <c r="B321" s="137"/>
      <c r="C321" s="140"/>
      <c r="D321" s="158"/>
      <c r="E321" s="140"/>
      <c r="F321" s="121"/>
      <c r="G321" s="160" t="e">
        <f ca="1">_xludf.IFS(F321=BASE_DATOS!R$2,"N/A",F321=BASE_DATOS!R$3,"N/A",F321=BASE_DATOS!R$4,"INDICAR",F321=BASE_DATOS!R$7,"N/A",F321=BASE_DATOS!R$5,"INDICAR",F321=BASE_DATOS!R$6,"INDICAR",F321=BASE_DATOS!R$8," INDICAR",F321=BASE_DATOS!R$9," ")</f>
        <v>#NAME?</v>
      </c>
      <c r="H321" s="121"/>
      <c r="I321" s="122"/>
      <c r="J321" s="122"/>
      <c r="K321" s="122"/>
      <c r="L321" s="122"/>
      <c r="M321" s="122"/>
      <c r="N321" s="123">
        <f t="shared" si="10"/>
        <v>0</v>
      </c>
    </row>
    <row r="322" spans="1:14" ht="14.5" hidden="1">
      <c r="A322" s="251"/>
      <c r="B322" s="137"/>
      <c r="C322" s="138"/>
      <c r="D322" s="158"/>
      <c r="E322" s="140"/>
      <c r="F322" s="121"/>
      <c r="G322" s="160" t="e">
        <f ca="1">_xludf.IFS(F322=BASE_DATOS!R$2,"N/A",F322=BASE_DATOS!R$3,"N/A",F322=BASE_DATOS!R$4,"INDICAR",F322=BASE_DATOS!R$7,"N/A",F322=BASE_DATOS!R$5,"INDICAR",F322=BASE_DATOS!R$6,"INDICAR",F322=BASE_DATOS!R$8," INDICAR",F322=BASE_DATOS!R$9," ")</f>
        <v>#NAME?</v>
      </c>
      <c r="H322" s="121"/>
      <c r="I322" s="122"/>
      <c r="J322" s="122"/>
      <c r="K322" s="122"/>
      <c r="L322" s="122"/>
      <c r="M322" s="122"/>
      <c r="N322" s="123">
        <f t="shared" si="10"/>
        <v>0</v>
      </c>
    </row>
    <row r="323" spans="1:14" ht="14.5" hidden="1">
      <c r="A323" s="252"/>
      <c r="B323" s="137"/>
      <c r="C323" s="138"/>
      <c r="D323" s="158"/>
      <c r="E323" s="140"/>
      <c r="F323" s="121"/>
      <c r="G323" s="160" t="e">
        <f ca="1">_xludf.IFS(F323=BASE_DATOS!R$2,"N/A",F323=BASE_DATOS!R$3,"N/A",F323=BASE_DATOS!R$4,"INDICAR",F323=BASE_DATOS!R$7,"N/A",F323=BASE_DATOS!R$5,"INDICAR",F323=BASE_DATOS!R$6,"INDICAR",F323=BASE_DATOS!R$8," INDICAR",F323=BASE_DATOS!R$9," ")</f>
        <v>#NAME?</v>
      </c>
      <c r="H323" s="121"/>
      <c r="I323" s="122"/>
      <c r="J323" s="122"/>
      <c r="K323" s="122"/>
      <c r="L323" s="122"/>
      <c r="M323" s="122"/>
      <c r="N323" s="123">
        <f t="shared" si="10"/>
        <v>0</v>
      </c>
    </row>
    <row r="324" spans="1:14" ht="14.5" hidden="1">
      <c r="A324" s="252"/>
      <c r="B324" s="137"/>
      <c r="C324" s="138"/>
      <c r="D324" s="158"/>
      <c r="E324" s="140"/>
      <c r="F324" s="121"/>
      <c r="G324" s="160" t="e">
        <f ca="1">_xludf.IFS(F324=BASE_DATOS!R$2,"N/A",F324=BASE_DATOS!R$3,"N/A",F324=BASE_DATOS!R$4,"INDICAR",F324=BASE_DATOS!R$7,"N/A",F324=BASE_DATOS!R$5,"INDICAR",F324=BASE_DATOS!R$6,"INDICAR",F324=BASE_DATOS!R$8," INDICAR",F324=BASE_DATOS!R$9," ")</f>
        <v>#NAME?</v>
      </c>
      <c r="H324" s="121"/>
      <c r="I324" s="122"/>
      <c r="J324" s="122"/>
      <c r="K324" s="122"/>
      <c r="L324" s="122"/>
      <c r="M324" s="122"/>
      <c r="N324" s="123">
        <f t="shared" si="10"/>
        <v>0</v>
      </c>
    </row>
    <row r="325" spans="1:14" ht="14.5" hidden="1">
      <c r="A325" s="252"/>
      <c r="B325" s="137"/>
      <c r="C325" s="138"/>
      <c r="D325" s="158"/>
      <c r="E325" s="140"/>
      <c r="F325" s="121"/>
      <c r="G325" s="160" t="e">
        <f ca="1">_xludf.IFS(F325=BASE_DATOS!R$2,"N/A",F325=BASE_DATOS!R$3,"N/A",F325=BASE_DATOS!R$4,"INDICAR",F325=BASE_DATOS!R$7,"N/A",F325=BASE_DATOS!R$5,"INDICAR",F325=BASE_DATOS!R$6,"INDICAR",F325=BASE_DATOS!R$8," INDICAR",F325=BASE_DATOS!R$9," ")</f>
        <v>#NAME?</v>
      </c>
      <c r="H325" s="121"/>
      <c r="I325" s="122"/>
      <c r="J325" s="122"/>
      <c r="K325" s="122"/>
      <c r="L325" s="122"/>
      <c r="M325" s="122"/>
      <c r="N325" s="123">
        <f t="shared" si="10"/>
        <v>0</v>
      </c>
    </row>
    <row r="326" spans="1:14" ht="14.5" hidden="1">
      <c r="A326" s="252"/>
      <c r="B326" s="137"/>
      <c r="C326" s="138"/>
      <c r="D326" s="158"/>
      <c r="E326" s="140"/>
      <c r="F326" s="121"/>
      <c r="G326" s="160" t="e">
        <f ca="1">_xludf.IFS(F326=BASE_DATOS!R$2,"N/A",F326=BASE_DATOS!R$3,"N/A",F326=BASE_DATOS!R$4,"INDICAR",F326=BASE_DATOS!R$7,"N/A",F326=BASE_DATOS!R$5,"INDICAR",F326=BASE_DATOS!R$6,"INDICAR",F326=BASE_DATOS!R$8," INDICAR",F326=BASE_DATOS!R$9," ")</f>
        <v>#NAME?</v>
      </c>
      <c r="H326" s="121"/>
      <c r="I326" s="122"/>
      <c r="J326" s="122"/>
      <c r="K326" s="122"/>
      <c r="L326" s="122"/>
      <c r="M326" s="122"/>
      <c r="N326" s="123">
        <f t="shared" si="10"/>
        <v>0</v>
      </c>
    </row>
    <row r="327" spans="1:14" ht="14.5" hidden="1">
      <c r="A327" s="252"/>
      <c r="B327" s="137"/>
      <c r="C327" s="138"/>
      <c r="D327" s="158"/>
      <c r="E327" s="140"/>
      <c r="F327" s="121"/>
      <c r="G327" s="160" t="e">
        <f ca="1">_xludf.IFS(F327=BASE_DATOS!R$2,"N/A",F327=BASE_DATOS!R$3,"N/A",F327=BASE_DATOS!R$4,"INDICAR",F327=BASE_DATOS!R$7,"N/A",F327=BASE_DATOS!R$5,"INDICAR",F327=BASE_DATOS!R$6,"INDICAR",F327=BASE_DATOS!R$8," INDICAR",F327=BASE_DATOS!R$9," ")</f>
        <v>#NAME?</v>
      </c>
      <c r="H327" s="121"/>
      <c r="I327" s="122"/>
      <c r="J327" s="122"/>
      <c r="K327" s="122"/>
      <c r="L327" s="122"/>
      <c r="M327" s="122"/>
      <c r="N327" s="123">
        <f t="shared" si="10"/>
        <v>0</v>
      </c>
    </row>
    <row r="328" spans="1:14" ht="14.5" hidden="1">
      <c r="A328" s="252"/>
      <c r="B328" s="137"/>
      <c r="C328" s="138"/>
      <c r="D328" s="158"/>
      <c r="E328" s="140"/>
      <c r="F328" s="121"/>
      <c r="G328" s="160" t="e">
        <f ca="1">_xludf.IFS(F328=BASE_DATOS!R$2,"N/A",F328=BASE_DATOS!R$3,"N/A",F328=BASE_DATOS!R$4,"INDICAR",F328=BASE_DATOS!R$7,"N/A",F328=BASE_DATOS!R$5,"INDICAR",F328=BASE_DATOS!R$6,"INDICAR",F328=BASE_DATOS!R$8," INDICAR",F328=BASE_DATOS!R$9," ")</f>
        <v>#NAME?</v>
      </c>
      <c r="H328" s="121"/>
      <c r="I328" s="122"/>
      <c r="J328" s="122"/>
      <c r="K328" s="122"/>
      <c r="L328" s="122"/>
      <c r="M328" s="122"/>
      <c r="N328" s="123">
        <f t="shared" si="10"/>
        <v>0</v>
      </c>
    </row>
    <row r="329" spans="1:14" ht="18" hidden="1" customHeight="1">
      <c r="A329" s="252"/>
      <c r="B329" s="137"/>
      <c r="C329" s="138"/>
      <c r="D329" s="158"/>
      <c r="E329" s="140"/>
      <c r="F329" s="121"/>
      <c r="G329" s="160" t="e">
        <f ca="1">_xludf.IFS(F329=BASE_DATOS!R$2,"N/A",F329=BASE_DATOS!R$3,"N/A",F329=BASE_DATOS!R$4,"INDICAR",F329=BASE_DATOS!R$7,"N/A",F329=BASE_DATOS!R$5,"INDICAR",F329=BASE_DATOS!R$6,"INDICAR",F329=BASE_DATOS!R$8," INDICAR",F329=BASE_DATOS!R$9," ")</f>
        <v>#NAME?</v>
      </c>
      <c r="H329" s="121"/>
      <c r="I329" s="122"/>
      <c r="J329" s="122"/>
      <c r="K329" s="122"/>
      <c r="L329" s="122"/>
      <c r="M329" s="122"/>
      <c r="N329" s="123">
        <f t="shared" si="10"/>
        <v>0</v>
      </c>
    </row>
    <row r="330" spans="1:14" ht="18.75" hidden="1" customHeight="1">
      <c r="A330" s="252"/>
      <c r="B330" s="137"/>
      <c r="C330" s="138"/>
      <c r="D330" s="158"/>
      <c r="E330" s="140"/>
      <c r="F330" s="121"/>
      <c r="G330" s="160" t="e">
        <f ca="1">_xludf.IFS(F330=BASE_DATOS!R$2,"N/A",F330=BASE_DATOS!R$3,"N/A",F330=BASE_DATOS!R$4,"INDICAR",F330=BASE_DATOS!R$7,"N/A",F330=BASE_DATOS!R$5,"INDICAR",F330=BASE_DATOS!R$6,"INDICAR",F330=BASE_DATOS!R$8," INDICAR",F330=BASE_DATOS!R$9," ")</f>
        <v>#NAME?</v>
      </c>
      <c r="H330" s="121"/>
      <c r="I330" s="122"/>
      <c r="J330" s="122"/>
      <c r="K330" s="122"/>
      <c r="L330" s="122"/>
      <c r="M330" s="122"/>
      <c r="N330" s="123">
        <f t="shared" si="10"/>
        <v>0</v>
      </c>
    </row>
    <row r="331" spans="1:14" ht="14.5" hidden="1">
      <c r="A331" s="252"/>
      <c r="B331" s="137"/>
      <c r="C331" s="138"/>
      <c r="D331" s="158"/>
      <c r="E331" s="140"/>
      <c r="F331" s="121"/>
      <c r="G331" s="160" t="e">
        <f ca="1">_xludf.IFS(F331=BASE_DATOS!R$2,"N/A",F331=BASE_DATOS!R$3,"N/A",F331=BASE_DATOS!R$4,"INDICAR",F331=BASE_DATOS!R$7,"N/A",F331=BASE_DATOS!R$5,"INDICAR",F331=BASE_DATOS!R$6,"INDICAR",F331=BASE_DATOS!R$8," INDICAR",F331=BASE_DATOS!R$9," ")</f>
        <v>#NAME?</v>
      </c>
      <c r="H331" s="121"/>
      <c r="I331" s="122"/>
      <c r="J331" s="122"/>
      <c r="K331" s="122"/>
      <c r="L331" s="122"/>
      <c r="M331" s="122"/>
      <c r="N331" s="123">
        <f t="shared" si="10"/>
        <v>0</v>
      </c>
    </row>
    <row r="332" spans="1:14" ht="14.5" hidden="1">
      <c r="A332" s="253"/>
      <c r="B332" s="137"/>
      <c r="C332" s="140"/>
      <c r="D332" s="158"/>
      <c r="E332" s="140"/>
      <c r="F332" s="121"/>
      <c r="G332" s="160" t="e">
        <f ca="1">_xludf.IFS(F332=BASE_DATOS!R$2,"N/A",F332=BASE_DATOS!R$3,"N/A",F332=BASE_DATOS!R$4,"INDICAR",F332=BASE_DATOS!R$7,"N/A",F332=BASE_DATOS!R$5,"INDICAR",F332=BASE_DATOS!R$6,"INDICAR",F332=BASE_DATOS!R$8," INDICAR",F332=BASE_DATOS!R$9," ")</f>
        <v>#NAME?</v>
      </c>
      <c r="H332" s="121"/>
      <c r="I332" s="122"/>
      <c r="J332" s="122"/>
      <c r="K332" s="122"/>
      <c r="L332" s="122"/>
      <c r="M332" s="122"/>
      <c r="N332" s="123">
        <f t="shared" si="10"/>
        <v>0</v>
      </c>
    </row>
    <row r="333" spans="1:14" ht="14.5" hidden="1">
      <c r="A333" s="251"/>
      <c r="B333" s="137"/>
      <c r="C333" s="138"/>
      <c r="D333" s="158"/>
      <c r="E333" s="140"/>
      <c r="F333" s="121"/>
      <c r="G333" s="160" t="e">
        <f ca="1">_xludf.IFS(F333=BASE_DATOS!R$2,"N/A",F333=BASE_DATOS!R$3,"N/A",F333=BASE_DATOS!R$4,"INDICAR",F333=BASE_DATOS!R$7,"N/A",F333=BASE_DATOS!R$5,"INDICAR",F333=BASE_DATOS!R$6,"INDICAR",F333=BASE_DATOS!R$8," INDICAR",F333=BASE_DATOS!R$9," ")</f>
        <v>#NAME?</v>
      </c>
      <c r="H333" s="121"/>
      <c r="I333" s="122"/>
      <c r="J333" s="122"/>
      <c r="K333" s="122"/>
      <c r="L333" s="122"/>
      <c r="M333" s="122"/>
      <c r="N333" s="123">
        <f t="shared" si="10"/>
        <v>0</v>
      </c>
    </row>
    <row r="334" spans="1:14" ht="14.5" hidden="1">
      <c r="A334" s="252"/>
      <c r="B334" s="137"/>
      <c r="C334" s="138"/>
      <c r="D334" s="158"/>
      <c r="E334" s="140"/>
      <c r="F334" s="121"/>
      <c r="G334" s="160" t="e">
        <f ca="1">_xludf.IFS(F334=BASE_DATOS!R$2,"N/A",F334=BASE_DATOS!R$3,"N/A",F334=BASE_DATOS!R$4,"INDICAR",F334=BASE_DATOS!R$7,"N/A",F334=BASE_DATOS!R$5,"INDICAR",F334=BASE_DATOS!R$6,"INDICAR",F334=BASE_DATOS!R$8," INDICAR",F334=BASE_DATOS!R$9," ")</f>
        <v>#NAME?</v>
      </c>
      <c r="H334" s="121"/>
      <c r="I334" s="122"/>
      <c r="J334" s="122"/>
      <c r="K334" s="122"/>
      <c r="L334" s="122"/>
      <c r="M334" s="122"/>
      <c r="N334" s="123">
        <f t="shared" si="10"/>
        <v>0</v>
      </c>
    </row>
    <row r="335" spans="1:14" ht="14.5" hidden="1">
      <c r="A335" s="252"/>
      <c r="B335" s="137"/>
      <c r="C335" s="138"/>
      <c r="D335" s="158"/>
      <c r="E335" s="140"/>
      <c r="F335" s="121"/>
      <c r="G335" s="160" t="e">
        <f ca="1">_xludf.IFS(F335=BASE_DATOS!R$2,"N/A",F335=BASE_DATOS!R$3,"N/A",F335=BASE_DATOS!R$4,"INDICAR",F335=BASE_DATOS!R$7,"N/A",F335=BASE_DATOS!R$5,"INDICAR",F335=BASE_DATOS!R$6,"INDICAR",F335=BASE_DATOS!R$8," INDICAR",F335=BASE_DATOS!R$9," ")</f>
        <v>#NAME?</v>
      </c>
      <c r="H335" s="121"/>
      <c r="I335" s="122"/>
      <c r="J335" s="122"/>
      <c r="K335" s="122"/>
      <c r="L335" s="122"/>
      <c r="M335" s="122"/>
      <c r="N335" s="123">
        <f t="shared" si="10"/>
        <v>0</v>
      </c>
    </row>
    <row r="336" spans="1:14" ht="14.5" hidden="1">
      <c r="A336" s="252"/>
      <c r="B336" s="137"/>
      <c r="C336" s="138"/>
      <c r="D336" s="158"/>
      <c r="E336" s="140"/>
      <c r="F336" s="121"/>
      <c r="G336" s="160" t="e">
        <f ca="1">_xludf.IFS(F336=BASE_DATOS!R$2,"N/A",F336=BASE_DATOS!R$3,"N/A",F336=BASE_DATOS!R$4,"INDICAR",F336=BASE_DATOS!R$7,"N/A",F336=BASE_DATOS!R$5,"INDICAR",F336=BASE_DATOS!R$6,"INDICAR",F336=BASE_DATOS!R$8," INDICAR",F336=BASE_DATOS!R$9," ")</f>
        <v>#NAME?</v>
      </c>
      <c r="H336" s="121"/>
      <c r="I336" s="122"/>
      <c r="J336" s="122"/>
      <c r="K336" s="122"/>
      <c r="L336" s="122"/>
      <c r="M336" s="122"/>
      <c r="N336" s="123">
        <f t="shared" si="10"/>
        <v>0</v>
      </c>
    </row>
    <row r="337" spans="1:14" ht="14.5" hidden="1">
      <c r="A337" s="252"/>
      <c r="B337" s="137"/>
      <c r="C337" s="138"/>
      <c r="D337" s="158"/>
      <c r="E337" s="140"/>
      <c r="F337" s="121"/>
      <c r="G337" s="160" t="e">
        <f ca="1">_xludf.IFS(F337=BASE_DATOS!R$2,"N/A",F337=BASE_DATOS!R$3,"N/A",F337=BASE_DATOS!R$4,"INDICAR",F337=BASE_DATOS!R$7,"N/A",F337=BASE_DATOS!R$5,"INDICAR",F337=BASE_DATOS!R$6,"INDICAR",F337=BASE_DATOS!R$8," INDICAR",F337=BASE_DATOS!R$9," ")</f>
        <v>#NAME?</v>
      </c>
      <c r="H337" s="121"/>
      <c r="I337" s="122"/>
      <c r="J337" s="122"/>
      <c r="K337" s="122"/>
      <c r="L337" s="122"/>
      <c r="M337" s="122"/>
      <c r="N337" s="123">
        <f t="shared" si="10"/>
        <v>0</v>
      </c>
    </row>
    <row r="338" spans="1:14" ht="14.5" hidden="1">
      <c r="A338" s="252"/>
      <c r="B338" s="137"/>
      <c r="C338" s="138"/>
      <c r="D338" s="158"/>
      <c r="E338" s="140"/>
      <c r="F338" s="121"/>
      <c r="G338" s="160" t="e">
        <f ca="1">_xludf.IFS(F338=BASE_DATOS!R$2,"N/A",F338=BASE_DATOS!R$3,"N/A",F338=BASE_DATOS!R$4,"INDICAR",F338=BASE_DATOS!R$7,"N/A",F338=BASE_DATOS!R$5,"INDICAR",F338=BASE_DATOS!R$6,"INDICAR",F338=BASE_DATOS!R$8," INDICAR",F338=BASE_DATOS!R$9," ")</f>
        <v>#NAME?</v>
      </c>
      <c r="H338" s="121"/>
      <c r="I338" s="122"/>
      <c r="J338" s="122"/>
      <c r="K338" s="122"/>
      <c r="L338" s="122"/>
      <c r="M338" s="122"/>
      <c r="N338" s="123">
        <f t="shared" si="10"/>
        <v>0</v>
      </c>
    </row>
    <row r="339" spans="1:14" ht="14.5" hidden="1">
      <c r="A339" s="252"/>
      <c r="B339" s="137"/>
      <c r="C339" s="138"/>
      <c r="D339" s="158"/>
      <c r="E339" s="140"/>
      <c r="F339" s="121"/>
      <c r="G339" s="160" t="e">
        <f ca="1">_xludf.IFS(F339=BASE_DATOS!R$2,"N/A",F339=BASE_DATOS!R$3,"N/A",F339=BASE_DATOS!R$4,"INDICAR",F339=BASE_DATOS!R$7,"N/A",F339=BASE_DATOS!R$5,"INDICAR",F339=BASE_DATOS!R$6,"INDICAR",F339=BASE_DATOS!R$8," INDICAR",F339=BASE_DATOS!R$9," ")</f>
        <v>#NAME?</v>
      </c>
      <c r="H339" s="121"/>
      <c r="I339" s="122"/>
      <c r="J339" s="122"/>
      <c r="K339" s="122"/>
      <c r="L339" s="122"/>
      <c r="M339" s="122"/>
      <c r="N339" s="123">
        <f t="shared" si="10"/>
        <v>0</v>
      </c>
    </row>
    <row r="340" spans="1:14" ht="14.5" hidden="1">
      <c r="A340" s="252"/>
      <c r="B340" s="137"/>
      <c r="C340" s="138"/>
      <c r="D340" s="158"/>
      <c r="E340" s="140"/>
      <c r="F340" s="121"/>
      <c r="G340" s="160" t="e">
        <f ca="1">_xludf.IFS(F340=BASE_DATOS!R$2,"N/A",F340=BASE_DATOS!R$3,"N/A",F340=BASE_DATOS!R$4,"INDICAR",F340=BASE_DATOS!R$7,"N/A",F340=BASE_DATOS!R$5,"INDICAR",F340=BASE_DATOS!R$6,"INDICAR",F340=BASE_DATOS!R$8," INDICAR",F340=BASE_DATOS!R$9," ")</f>
        <v>#NAME?</v>
      </c>
      <c r="H340" s="121"/>
      <c r="I340" s="122"/>
      <c r="J340" s="122"/>
      <c r="K340" s="122"/>
      <c r="L340" s="122"/>
      <c r="M340" s="122"/>
      <c r="N340" s="123">
        <f t="shared" si="10"/>
        <v>0</v>
      </c>
    </row>
    <row r="341" spans="1:14" ht="14.5" hidden="1">
      <c r="A341" s="252"/>
      <c r="B341" s="137"/>
      <c r="C341" s="138"/>
      <c r="D341" s="158"/>
      <c r="E341" s="140"/>
      <c r="F341" s="121"/>
      <c r="G341" s="160" t="e">
        <f ca="1">_xludf.IFS(F341=BASE_DATOS!R$2,"N/A",F341=BASE_DATOS!R$3,"N/A",F341=BASE_DATOS!R$4,"INDICAR",F341=BASE_DATOS!R$7,"N/A",F341=BASE_DATOS!R$5,"INDICAR",F341=BASE_DATOS!R$6,"INDICAR",F341=BASE_DATOS!R$8," INDICAR",F341=BASE_DATOS!R$9," ")</f>
        <v>#NAME?</v>
      </c>
      <c r="H341" s="121"/>
      <c r="I341" s="122"/>
      <c r="J341" s="122"/>
      <c r="K341" s="122"/>
      <c r="L341" s="122"/>
      <c r="M341" s="122"/>
      <c r="N341" s="123">
        <f t="shared" si="10"/>
        <v>0</v>
      </c>
    </row>
    <row r="342" spans="1:14" ht="14.5" hidden="1">
      <c r="A342" s="252"/>
      <c r="B342" s="137"/>
      <c r="C342" s="138"/>
      <c r="D342" s="158"/>
      <c r="E342" s="140"/>
      <c r="F342" s="121"/>
      <c r="G342" s="160" t="e">
        <f ca="1">_xludf.IFS(F342=BASE_DATOS!R$2,"N/A",F342=BASE_DATOS!R$3,"N/A",F342=BASE_DATOS!R$4,"INDICAR",F342=BASE_DATOS!R$7,"N/A",F342=BASE_DATOS!R$5,"INDICAR",F342=BASE_DATOS!R$6,"INDICAR",F342=BASE_DATOS!R$8," INDICAR",F342=BASE_DATOS!R$9," ")</f>
        <v>#NAME?</v>
      </c>
      <c r="H342" s="121"/>
      <c r="I342" s="122"/>
      <c r="J342" s="122"/>
      <c r="K342" s="122"/>
      <c r="L342" s="122"/>
      <c r="M342" s="122"/>
      <c r="N342" s="123">
        <f t="shared" si="10"/>
        <v>0</v>
      </c>
    </row>
    <row r="343" spans="1:14" ht="14.5" hidden="1">
      <c r="A343" s="253"/>
      <c r="B343" s="137"/>
      <c r="C343" s="140"/>
      <c r="D343" s="158"/>
      <c r="E343" s="140"/>
      <c r="F343" s="121"/>
      <c r="G343" s="160" t="e">
        <f ca="1">_xludf.IFS(F343=BASE_DATOS!R$2,"N/A",F343=BASE_DATOS!R$3,"N/A",F343=BASE_DATOS!R$4,"INDICAR",F343=BASE_DATOS!R$7,"N/A",F343=BASE_DATOS!R$5,"INDICAR",F343=BASE_DATOS!R$6,"INDICAR",F343=BASE_DATOS!R$8," INDICAR",F343=BASE_DATOS!R$9," ")</f>
        <v>#NAME?</v>
      </c>
      <c r="H343" s="121"/>
      <c r="I343" s="122"/>
      <c r="J343" s="122"/>
      <c r="K343" s="122"/>
      <c r="L343" s="122"/>
      <c r="M343" s="122"/>
      <c r="N343" s="123">
        <f t="shared" si="10"/>
        <v>0</v>
      </c>
    </row>
    <row r="344" spans="1:14" ht="14.5">
      <c r="A344" s="142"/>
      <c r="B344" s="143"/>
      <c r="C344" s="142"/>
      <c r="D344" s="142"/>
      <c r="E344" s="142"/>
      <c r="F344" s="142"/>
      <c r="G344" s="142"/>
      <c r="H344" s="142"/>
      <c r="I344" s="142"/>
      <c r="J344" s="143"/>
      <c r="K344" s="143"/>
      <c r="L344" s="143"/>
      <c r="M344" s="143"/>
      <c r="N344" s="144"/>
    </row>
    <row r="345" spans="1:14" ht="14.5">
      <c r="A345" s="145"/>
      <c r="B345" s="146"/>
      <c r="C345" s="145"/>
      <c r="D345" s="145"/>
      <c r="E345" s="145"/>
      <c r="F345" s="145"/>
      <c r="G345" s="145"/>
      <c r="H345" s="145"/>
      <c r="I345" s="145"/>
      <c r="J345" s="146"/>
      <c r="K345" s="146"/>
      <c r="L345" s="146"/>
      <c r="M345" s="146"/>
      <c r="N345" s="147"/>
    </row>
    <row r="346" spans="1:14" ht="18.75" customHeight="1">
      <c r="A346" s="254" t="s">
        <v>413</v>
      </c>
      <c r="B346" s="255"/>
      <c r="C346" s="254" t="s">
        <v>124</v>
      </c>
      <c r="D346" s="256"/>
      <c r="E346" s="256"/>
      <c r="F346" s="256"/>
      <c r="G346" s="256"/>
      <c r="H346" s="256"/>
      <c r="I346" s="256"/>
      <c r="J346" s="256"/>
      <c r="K346" s="256"/>
      <c r="L346" s="256"/>
      <c r="M346" s="256"/>
      <c r="N346" s="255"/>
    </row>
    <row r="347" spans="1:14" ht="31">
      <c r="A347" s="99" t="s">
        <v>19</v>
      </c>
      <c r="B347" s="257" t="s">
        <v>90</v>
      </c>
      <c r="C347" s="255"/>
      <c r="D347" s="99" t="s">
        <v>447</v>
      </c>
      <c r="E347" s="258" t="str">
        <f t="array" ref="E347">INDEX(BASE_DATOS!U$2:U$103,MATCH(C346,BASE_DATOS!W$2:W$103,0))</f>
        <v>Impulsar estrategias orientadas a favorecer la sostenibilidad, transparencia y equilibrio financiero que aseguren el cumplimiento misional en tanto universidad pública</v>
      </c>
      <c r="F347" s="256"/>
      <c r="G347" s="256"/>
      <c r="H347" s="256"/>
      <c r="I347" s="256"/>
      <c r="J347" s="256"/>
      <c r="K347" s="256"/>
      <c r="L347" s="256"/>
      <c r="M347" s="256"/>
      <c r="N347" s="255"/>
    </row>
    <row r="348" spans="1:14" ht="24" customHeight="1">
      <c r="A348" s="259" t="s">
        <v>415</v>
      </c>
      <c r="B348" s="260" t="s">
        <v>143</v>
      </c>
      <c r="C348" s="261"/>
      <c r="D348" s="262"/>
      <c r="E348" s="268" t="s">
        <v>416</v>
      </c>
      <c r="F348" s="273" t="str">
        <f t="array" ref="F348">INDEX(BASE_DATOS!Y$2:Y$103,MATCH(B348,BASE_DATOS!X$2:X$103,0))</f>
        <v>P.I. para la ejecución de acciones externas con contraprestación presupuestaria o financiera 
P.I. para planes de estudio cofinanciados 
P.I. para promover la ética en la UNA 
P.I. Extensión Universitaria 
P.I. Investigación Universitaria</v>
      </c>
      <c r="G348" s="247"/>
      <c r="H348" s="247"/>
      <c r="I348" s="274" t="s">
        <v>417</v>
      </c>
      <c r="J348" s="275" t="str">
        <f t="array" ref="J348">INDEX(BASE_DATOS!Z$2:Z$103,MATCH(B348,BASE_DATOS!X$2:X$103,0))</f>
        <v xml:space="preserve">Cantidad de Iniciativas para la generación de recursos complementarios  </v>
      </c>
      <c r="K348" s="266"/>
      <c r="L348" s="266"/>
      <c r="M348" s="266"/>
      <c r="N348" s="267"/>
    </row>
    <row r="349" spans="1:14" ht="16.5" customHeight="1">
      <c r="A349" s="252"/>
      <c r="B349" s="263"/>
      <c r="C349" s="247"/>
      <c r="D349" s="264"/>
      <c r="E349" s="252"/>
      <c r="F349" s="247"/>
      <c r="G349" s="247"/>
      <c r="H349" s="247"/>
      <c r="I349" s="252"/>
      <c r="J349" s="276"/>
      <c r="K349" s="256"/>
      <c r="L349" s="256"/>
      <c r="M349" s="256"/>
      <c r="N349" s="255"/>
    </row>
    <row r="350" spans="1:14" ht="16.5" customHeight="1">
      <c r="A350" s="252"/>
      <c r="B350" s="263"/>
      <c r="C350" s="247"/>
      <c r="D350" s="264"/>
      <c r="E350" s="252"/>
      <c r="F350" s="247"/>
      <c r="G350" s="247"/>
      <c r="H350" s="247"/>
      <c r="I350" s="252"/>
      <c r="J350" s="276"/>
      <c r="K350" s="256"/>
      <c r="L350" s="256"/>
      <c r="M350" s="256"/>
      <c r="N350" s="255"/>
    </row>
    <row r="351" spans="1:14" ht="16.5" customHeight="1">
      <c r="A351" s="253"/>
      <c r="B351" s="265"/>
      <c r="C351" s="266"/>
      <c r="D351" s="267"/>
      <c r="E351" s="253"/>
      <c r="F351" s="266"/>
      <c r="G351" s="266"/>
      <c r="H351" s="266"/>
      <c r="I351" s="253"/>
      <c r="J351" s="276"/>
      <c r="K351" s="256"/>
      <c r="L351" s="256"/>
      <c r="M351" s="256"/>
      <c r="N351" s="255"/>
    </row>
    <row r="352" spans="1:14" ht="20.25" customHeight="1">
      <c r="A352" s="269" t="s">
        <v>418</v>
      </c>
      <c r="B352" s="269" t="s">
        <v>419</v>
      </c>
      <c r="C352" s="270" t="s">
        <v>420</v>
      </c>
      <c r="D352" s="269" t="s">
        <v>421</v>
      </c>
      <c r="E352" s="269" t="s">
        <v>422</v>
      </c>
      <c r="F352" s="272" t="s">
        <v>16</v>
      </c>
      <c r="G352" s="269" t="s">
        <v>423</v>
      </c>
      <c r="H352" s="269" t="s">
        <v>424</v>
      </c>
      <c r="I352" s="271" t="s">
        <v>425</v>
      </c>
      <c r="J352" s="256"/>
      <c r="K352" s="256"/>
      <c r="L352" s="256"/>
      <c r="M352" s="256"/>
      <c r="N352" s="255"/>
    </row>
    <row r="353" spans="1:14" ht="20.25" customHeight="1">
      <c r="A353" s="253"/>
      <c r="B353" s="253"/>
      <c r="C353" s="253"/>
      <c r="D353" s="253"/>
      <c r="E353" s="253"/>
      <c r="F353" s="265"/>
      <c r="G353" s="253"/>
      <c r="H353" s="253"/>
      <c r="I353" s="100">
        <v>2023</v>
      </c>
      <c r="J353" s="100">
        <v>2024</v>
      </c>
      <c r="K353" s="100">
        <v>2025</v>
      </c>
      <c r="L353" s="100">
        <v>2026</v>
      </c>
      <c r="M353" s="100">
        <v>2027</v>
      </c>
      <c r="N353" s="148" t="s">
        <v>426</v>
      </c>
    </row>
    <row r="354" spans="1:14" ht="14.5">
      <c r="A354" s="248" t="s">
        <v>563</v>
      </c>
      <c r="B354" s="200" t="s">
        <v>85</v>
      </c>
      <c r="C354" s="140" t="s">
        <v>564</v>
      </c>
      <c r="D354" s="159">
        <v>10</v>
      </c>
      <c r="E354" s="113">
        <v>4</v>
      </c>
      <c r="F354" s="114" t="s">
        <v>44</v>
      </c>
      <c r="G354" s="107" t="s">
        <v>428</v>
      </c>
      <c r="H354" s="114" t="s">
        <v>430</v>
      </c>
      <c r="I354" s="154">
        <v>0.2</v>
      </c>
      <c r="J354" s="154">
        <v>0.2</v>
      </c>
      <c r="K354" s="154">
        <v>0.2</v>
      </c>
      <c r="L354" s="154">
        <v>0.2</v>
      </c>
      <c r="M354" s="154">
        <v>0.2</v>
      </c>
      <c r="N354" s="109">
        <v>1</v>
      </c>
    </row>
    <row r="355" spans="1:14" ht="14.5">
      <c r="A355" s="249"/>
      <c r="B355" s="137" t="s">
        <v>99</v>
      </c>
      <c r="C355" s="140" t="s">
        <v>565</v>
      </c>
      <c r="D355" s="162">
        <v>1</v>
      </c>
      <c r="E355" s="103"/>
      <c r="F355" s="126" t="s">
        <v>44</v>
      </c>
      <c r="G355" s="141"/>
      <c r="H355" s="126" t="s">
        <v>509</v>
      </c>
      <c r="I355" s="127"/>
      <c r="J355" s="127">
        <v>0.25</v>
      </c>
      <c r="K355" s="127">
        <v>0.25</v>
      </c>
      <c r="L355" s="127">
        <v>0.25</v>
      </c>
      <c r="M355" s="127">
        <v>0.25</v>
      </c>
      <c r="N355" s="109">
        <v>1</v>
      </c>
    </row>
    <row r="356" spans="1:14" ht="14.5">
      <c r="A356" s="249"/>
      <c r="B356" s="137" t="s">
        <v>99</v>
      </c>
      <c r="C356" s="140" t="s">
        <v>566</v>
      </c>
      <c r="D356" s="162">
        <v>4</v>
      </c>
      <c r="E356" s="103"/>
      <c r="F356" s="126" t="s">
        <v>25</v>
      </c>
      <c r="G356" s="141"/>
      <c r="H356" s="126" t="s">
        <v>509</v>
      </c>
      <c r="I356" s="127"/>
      <c r="J356" s="127">
        <v>0.25</v>
      </c>
      <c r="K356" s="127">
        <v>0.25</v>
      </c>
      <c r="L356" s="127">
        <v>0.25</v>
      </c>
      <c r="M356" s="127">
        <v>0.25</v>
      </c>
      <c r="N356" s="109">
        <v>1</v>
      </c>
    </row>
    <row r="357" spans="1:14" ht="25">
      <c r="A357" s="249"/>
      <c r="B357" s="137" t="s">
        <v>130</v>
      </c>
      <c r="C357" s="140" t="s">
        <v>567</v>
      </c>
      <c r="D357" s="158">
        <v>9</v>
      </c>
      <c r="E357" s="140">
        <v>0</v>
      </c>
      <c r="F357" s="121" t="s">
        <v>44</v>
      </c>
      <c r="G357" s="160" t="e">
        <f ca="1">_xludf.IFS(F357=BASE_DATOS!R$2,"N/A",F357=BASE_DATOS!R$3,"N/A",F357=BASE_DATOS!R$4,"INDICAR",F357=BASE_DATOS!R$7,"N/A",F357=BASE_DATOS!R$5,"INDICAR",F357=BASE_DATOS!R$6,"INDICAR",F357=BASE_DATOS!R$8," INDICAR",F357=BASE_DATOS!R$9," ")</f>
        <v>#NAME?</v>
      </c>
      <c r="H357" s="121" t="s">
        <v>430</v>
      </c>
      <c r="I357" s="122">
        <v>0.2</v>
      </c>
      <c r="J357" s="122">
        <v>0.2</v>
      </c>
      <c r="K357" s="122">
        <v>0.2</v>
      </c>
      <c r="L357" s="122">
        <v>0.2</v>
      </c>
      <c r="M357" s="122">
        <v>0.2</v>
      </c>
      <c r="N357" s="123">
        <f t="shared" ref="N357:N385" si="11">SUM(I357:M357)</f>
        <v>1</v>
      </c>
    </row>
    <row r="358" spans="1:14" ht="14.5">
      <c r="A358" s="249"/>
      <c r="B358" s="137" t="s">
        <v>130</v>
      </c>
      <c r="C358" s="140" t="s">
        <v>568</v>
      </c>
      <c r="D358" s="158">
        <v>10</v>
      </c>
      <c r="E358" s="140">
        <v>0</v>
      </c>
      <c r="F358" s="121" t="s">
        <v>44</v>
      </c>
      <c r="G358" s="160" t="e">
        <f ca="1">_xludf.IFS(F358=BASE_DATOS!R$2,"N/A",F358=BASE_DATOS!R$3,"N/A",F358=BASE_DATOS!R$4,"INDICAR",F358=BASE_DATOS!R$7,"N/A",F358=BASE_DATOS!R$5,"INDICAR",F358=BASE_DATOS!R$6,"INDICAR",F358=BASE_DATOS!R$8," INDICAR",F358=BASE_DATOS!R$9," ")</f>
        <v>#NAME?</v>
      </c>
      <c r="H358" s="121" t="s">
        <v>430</v>
      </c>
      <c r="I358" s="122">
        <v>0.2</v>
      </c>
      <c r="J358" s="122">
        <v>0.2</v>
      </c>
      <c r="K358" s="122">
        <v>0.2</v>
      </c>
      <c r="L358" s="122">
        <v>0.2</v>
      </c>
      <c r="M358" s="122">
        <v>0.2</v>
      </c>
      <c r="N358" s="123">
        <f t="shared" si="11"/>
        <v>1</v>
      </c>
    </row>
    <row r="359" spans="1:14" ht="37.5">
      <c r="A359" s="249"/>
      <c r="B359" s="137" t="s">
        <v>130</v>
      </c>
      <c r="C359" s="140" t="s">
        <v>569</v>
      </c>
      <c r="D359" s="158">
        <v>2</v>
      </c>
      <c r="E359" s="140">
        <v>0</v>
      </c>
      <c r="F359" s="121" t="s">
        <v>44</v>
      </c>
      <c r="G359" s="160" t="e">
        <f ca="1">_xludf.IFS(F359=BASE_DATOS!R$2,"N/A",F359=BASE_DATOS!R$3,"N/A",F359=BASE_DATOS!R$4,"INDICAR",F359=BASE_DATOS!R$7,"N/A",F359=BASE_DATOS!R$5,"INDICAR",F359=BASE_DATOS!R$6,"INDICAR",F359=BASE_DATOS!R$8," INDICAR",F359=BASE_DATOS!R$9," ")</f>
        <v>#NAME?</v>
      </c>
      <c r="H359" s="121" t="s">
        <v>430</v>
      </c>
      <c r="I359" s="122">
        <v>0.1</v>
      </c>
      <c r="J359" s="122">
        <v>0.2</v>
      </c>
      <c r="K359" s="122">
        <v>0.2</v>
      </c>
      <c r="L359" s="122">
        <v>0.2</v>
      </c>
      <c r="M359" s="122">
        <v>0.3</v>
      </c>
      <c r="N359" s="123">
        <f t="shared" si="11"/>
        <v>1</v>
      </c>
    </row>
    <row r="360" spans="1:14" ht="29">
      <c r="A360" s="249"/>
      <c r="B360" s="137" t="s">
        <v>111</v>
      </c>
      <c r="C360" s="140" t="s">
        <v>570</v>
      </c>
      <c r="D360" s="158">
        <v>3</v>
      </c>
      <c r="E360" s="140">
        <v>0</v>
      </c>
      <c r="F360" s="121" t="s">
        <v>44</v>
      </c>
      <c r="G360" s="160" t="e">
        <f ca="1">_xludf.IFS(F360=BASE_DATOS!R$2,"N/A",F360=BASE_DATOS!R$3,"N/A",F360=BASE_DATOS!R$4,"INDICAR",F360=BASE_DATOS!R$7,"N/A",F360=BASE_DATOS!R$5,"INDICAR",F360=BASE_DATOS!R$6,"INDICAR",F360=BASE_DATOS!R$8," INDICAR",F360=BASE_DATOS!R$9," ")</f>
        <v>#NAME?</v>
      </c>
      <c r="H360" s="121" t="s">
        <v>430</v>
      </c>
      <c r="I360" s="122">
        <v>0.2</v>
      </c>
      <c r="J360" s="122">
        <v>0.2</v>
      </c>
      <c r="K360" s="122">
        <v>0.2</v>
      </c>
      <c r="L360" s="122">
        <v>0.2</v>
      </c>
      <c r="M360" s="122">
        <v>0.2</v>
      </c>
      <c r="N360" s="123">
        <f t="shared" si="11"/>
        <v>1</v>
      </c>
    </row>
    <row r="361" spans="1:14" ht="29">
      <c r="A361" s="249"/>
      <c r="B361" s="137" t="s">
        <v>39</v>
      </c>
      <c r="C361" s="140" t="s">
        <v>571</v>
      </c>
      <c r="D361" s="162">
        <v>5</v>
      </c>
      <c r="E361" s="103">
        <v>0</v>
      </c>
      <c r="F361" s="126" t="s">
        <v>25</v>
      </c>
      <c r="G361" s="141" t="e">
        <f ca="1">_xludf.IFS(F361=BASE_DATOS!R$2,"N/A",F361=BASE_DATOS!R$3,"N/A",F361=BASE_DATOS!R$4,"INDICAR",F361=BASE_DATOS!R$7,"N/A",F361=BASE_DATOS!R$5,"INDICAR",F361=BASE_DATOS!R$6,"INDICAR",F361=BASE_DATOS!R$8," INDICAR",F361=BASE_DATOS!R$9," ")</f>
        <v>#NAME?</v>
      </c>
      <c r="H361" s="126" t="s">
        <v>430</v>
      </c>
      <c r="I361" s="127">
        <v>0.2</v>
      </c>
      <c r="J361" s="127">
        <v>0.2</v>
      </c>
      <c r="K361" s="127">
        <v>0.2</v>
      </c>
      <c r="L361" s="127">
        <v>0.2</v>
      </c>
      <c r="M361" s="127">
        <v>0.2</v>
      </c>
      <c r="N361" s="123">
        <f t="shared" si="11"/>
        <v>1</v>
      </c>
    </row>
    <row r="362" spans="1:14" ht="29">
      <c r="A362" s="249"/>
      <c r="B362" s="137" t="s">
        <v>39</v>
      </c>
      <c r="C362" s="140" t="s">
        <v>572</v>
      </c>
      <c r="D362" s="162">
        <v>10</v>
      </c>
      <c r="E362" s="103">
        <v>0</v>
      </c>
      <c r="F362" s="126" t="s">
        <v>25</v>
      </c>
      <c r="G362" s="141" t="e">
        <f ca="1">_xludf.IFS(F362=BASE_DATOS!R$2,"N/A",F362=BASE_DATOS!R$3,"N/A",F362=BASE_DATOS!R$4,"INDICAR",F362=BASE_DATOS!R$7,"N/A",F362=BASE_DATOS!R$5,"INDICAR",F362=BASE_DATOS!R$6,"INDICAR",F362=BASE_DATOS!R$8," INDICAR",F362=BASE_DATOS!R$9," ")</f>
        <v>#NAME?</v>
      </c>
      <c r="H362" s="126" t="s">
        <v>430</v>
      </c>
      <c r="I362" s="127">
        <v>0.2</v>
      </c>
      <c r="J362" s="127">
        <v>0.2</v>
      </c>
      <c r="K362" s="127">
        <v>0.2</v>
      </c>
      <c r="L362" s="127">
        <v>0.2</v>
      </c>
      <c r="M362" s="127">
        <v>0.2</v>
      </c>
      <c r="N362" s="123">
        <f t="shared" si="11"/>
        <v>1</v>
      </c>
    </row>
    <row r="363" spans="1:14" ht="35.25" customHeight="1">
      <c r="A363" s="249"/>
      <c r="B363" s="137" t="s">
        <v>39</v>
      </c>
      <c r="C363" s="140" t="s">
        <v>573</v>
      </c>
      <c r="D363" s="162">
        <v>10</v>
      </c>
      <c r="E363" s="103">
        <v>0</v>
      </c>
      <c r="F363" s="126" t="s">
        <v>25</v>
      </c>
      <c r="G363" s="141" t="e">
        <f ca="1">_xludf.IFS(F363=BASE_DATOS!R$2,"N/A",F363=BASE_DATOS!R$3,"N/A",F363=BASE_DATOS!R$4,"INDICAR",F363=BASE_DATOS!R$7,"N/A",F363=BASE_DATOS!R$5,"INDICAR",F363=BASE_DATOS!R$6,"INDICAR",F363=BASE_DATOS!R$8," INDICAR",F363=BASE_DATOS!R$9," ")</f>
        <v>#NAME?</v>
      </c>
      <c r="H363" s="126" t="s">
        <v>430</v>
      </c>
      <c r="I363" s="127">
        <v>0.2</v>
      </c>
      <c r="J363" s="127">
        <v>0.2</v>
      </c>
      <c r="K363" s="127">
        <v>0.2</v>
      </c>
      <c r="L363" s="127">
        <v>0.2</v>
      </c>
      <c r="M363" s="127">
        <v>0.2</v>
      </c>
      <c r="N363" s="123">
        <f t="shared" si="11"/>
        <v>1</v>
      </c>
    </row>
    <row r="364" spans="1:14" ht="39.75" customHeight="1">
      <c r="A364" s="249"/>
      <c r="B364" s="137" t="s">
        <v>135</v>
      </c>
      <c r="C364" s="140" t="s">
        <v>574</v>
      </c>
      <c r="D364" s="162">
        <v>1</v>
      </c>
      <c r="E364" s="113">
        <v>1</v>
      </c>
      <c r="F364" s="126" t="s">
        <v>44</v>
      </c>
      <c r="G364" s="141" t="e">
        <f ca="1">_xludf.IFS(F364=BASE_DATOS!R$2,"N/A",F364=BASE_DATOS!R$3,"N/A",F364=BASE_DATOS!R$4,"INDICAR",F364=BASE_DATOS!R$7,"N/A",F364=BASE_DATOS!R$5,"INDICAR",F364=BASE_DATOS!R$6,"INDICAR",F364=BASE_DATOS!R$8," INDICAR",F364=BASE_DATOS!R$9," ")</f>
        <v>#NAME?</v>
      </c>
      <c r="H364" s="126" t="s">
        <v>430</v>
      </c>
      <c r="I364" s="127">
        <v>0.2</v>
      </c>
      <c r="J364" s="127">
        <v>0.2</v>
      </c>
      <c r="K364" s="127">
        <v>0.2</v>
      </c>
      <c r="L364" s="127">
        <v>0.2</v>
      </c>
      <c r="M364" s="127">
        <v>0.2</v>
      </c>
      <c r="N364" s="123">
        <f t="shared" si="11"/>
        <v>1</v>
      </c>
    </row>
    <row r="365" spans="1:14" ht="37.5">
      <c r="A365" s="249"/>
      <c r="B365" s="137" t="s">
        <v>135</v>
      </c>
      <c r="C365" s="140" t="s">
        <v>575</v>
      </c>
      <c r="D365" s="162">
        <v>1</v>
      </c>
      <c r="E365" s="113">
        <v>0</v>
      </c>
      <c r="F365" s="126" t="s">
        <v>25</v>
      </c>
      <c r="G365" s="141" t="e">
        <f ca="1">_xludf.IFS(F365=BASE_DATOS!R$2,"N/A",F365=BASE_DATOS!R$3,"N/A",F365=BASE_DATOS!R$4,"INDICAR",F365=BASE_DATOS!R$7,"N/A",F365=BASE_DATOS!R$5,"INDICAR",F365=BASE_DATOS!R$6,"INDICAR",F365=BASE_DATOS!R$8," INDICAR",F365=BASE_DATOS!R$9," ")</f>
        <v>#NAME?</v>
      </c>
      <c r="H365" s="126" t="s">
        <v>430</v>
      </c>
      <c r="I365" s="127">
        <v>0.2</v>
      </c>
      <c r="J365" s="127">
        <v>0.2</v>
      </c>
      <c r="K365" s="127">
        <v>0.2</v>
      </c>
      <c r="L365" s="127">
        <v>0.2</v>
      </c>
      <c r="M365" s="127">
        <v>0.2</v>
      </c>
      <c r="N365" s="123">
        <f t="shared" si="11"/>
        <v>1</v>
      </c>
    </row>
    <row r="366" spans="1:14" ht="14.5">
      <c r="A366" s="249"/>
      <c r="B366" s="137" t="s">
        <v>71</v>
      </c>
      <c r="C366" s="140" t="s">
        <v>576</v>
      </c>
      <c r="D366" s="158">
        <v>1</v>
      </c>
      <c r="E366" s="140">
        <v>0</v>
      </c>
      <c r="F366" s="121" t="s">
        <v>25</v>
      </c>
      <c r="G366" s="160" t="e">
        <f ca="1">_xludf.IFS(F366=BASE_DATOS!R$2,"N/A",F366=BASE_DATOS!R$3,"N/A",F366=BASE_DATOS!R$4,"INDICAR",F366=BASE_DATOS!R$7,"N/A",F366=BASE_DATOS!R$5,"INDICAR",F366=BASE_DATOS!R$6,"INDICAR",F366=BASE_DATOS!R$8," INDICAR",F366=BASE_DATOS!R$9," ")</f>
        <v>#NAME?</v>
      </c>
      <c r="H366" s="121" t="s">
        <v>430</v>
      </c>
      <c r="I366" s="122">
        <v>0.2</v>
      </c>
      <c r="J366" s="122">
        <v>0.2</v>
      </c>
      <c r="K366" s="122">
        <v>0.2</v>
      </c>
      <c r="L366" s="122">
        <v>0.2</v>
      </c>
      <c r="M366" s="122">
        <v>0.2</v>
      </c>
      <c r="N366" s="123">
        <f t="shared" si="11"/>
        <v>1</v>
      </c>
    </row>
    <row r="367" spans="1:14" ht="25">
      <c r="A367" s="249"/>
      <c r="B367" s="137" t="s">
        <v>71</v>
      </c>
      <c r="C367" s="140" t="s">
        <v>577</v>
      </c>
      <c r="D367" s="158">
        <v>3</v>
      </c>
      <c r="E367" s="140">
        <v>0</v>
      </c>
      <c r="F367" s="121" t="s">
        <v>103</v>
      </c>
      <c r="G367" s="160" t="e">
        <f ca="1">_xludf.IFS(F367=BASE_DATOS!R$2,"N/A",F367=BASE_DATOS!R$3,"N/A",F367=BASE_DATOS!R$4,"INDICAR",F367=BASE_DATOS!R$7,"N/A",F367=BASE_DATOS!R$5,"INDICAR",F367=BASE_DATOS!R$6,"INDICAR",F367=BASE_DATOS!R$8," INDICAR",F367=BASE_DATOS!R$9," ")</f>
        <v>#NAME?</v>
      </c>
      <c r="H367" s="121" t="s">
        <v>578</v>
      </c>
      <c r="I367" s="122">
        <v>0.2</v>
      </c>
      <c r="J367" s="122">
        <v>0.2</v>
      </c>
      <c r="K367" s="122">
        <v>0.2</v>
      </c>
      <c r="L367" s="122">
        <v>0.2</v>
      </c>
      <c r="M367" s="122">
        <v>0.2</v>
      </c>
      <c r="N367" s="123">
        <f t="shared" si="11"/>
        <v>1</v>
      </c>
    </row>
    <row r="368" spans="1:14" ht="14.5">
      <c r="A368" s="249"/>
      <c r="B368" s="137" t="s">
        <v>71</v>
      </c>
      <c r="C368" s="140" t="s">
        <v>579</v>
      </c>
      <c r="D368" s="158">
        <v>1</v>
      </c>
      <c r="E368" s="140">
        <v>0</v>
      </c>
      <c r="F368" s="121" t="s">
        <v>44</v>
      </c>
      <c r="G368" s="160" t="e">
        <f ca="1">_xludf.IFS(F368=BASE_DATOS!R$2,"N/A",F368=BASE_DATOS!R$3,"N/A",F368=BASE_DATOS!R$4,"INDICAR",F368=BASE_DATOS!R$7,"N/A",F368=BASE_DATOS!R$5,"INDICAR",F368=BASE_DATOS!R$6,"INDICAR",F368=BASE_DATOS!R$8," INDICAR",F368=BASE_DATOS!R$9," ")</f>
        <v>#NAME?</v>
      </c>
      <c r="H368" s="121" t="s">
        <v>580</v>
      </c>
      <c r="I368" s="122">
        <v>0.2</v>
      </c>
      <c r="J368" s="122">
        <v>0.2</v>
      </c>
      <c r="K368" s="122">
        <v>0.2</v>
      </c>
      <c r="L368" s="122">
        <v>0.2</v>
      </c>
      <c r="M368" s="122">
        <v>0.2</v>
      </c>
      <c r="N368" s="123">
        <f t="shared" si="11"/>
        <v>1</v>
      </c>
    </row>
    <row r="369" spans="1:14" ht="25">
      <c r="A369" s="249"/>
      <c r="B369" s="137" t="s">
        <v>71</v>
      </c>
      <c r="C369" s="140" t="s">
        <v>581</v>
      </c>
      <c r="D369" s="158">
        <v>1</v>
      </c>
      <c r="E369" s="140">
        <v>0</v>
      </c>
      <c r="F369" s="121" t="s">
        <v>103</v>
      </c>
      <c r="G369" s="160" t="e">
        <f ca="1">_xludf.IFS(F369=BASE_DATOS!R$2,"N/A",F369=BASE_DATOS!R$3,"N/A",F369=BASE_DATOS!R$4,"INDICAR",F369=BASE_DATOS!R$7,"N/A",F369=BASE_DATOS!R$5,"INDICAR",F369=BASE_DATOS!R$6,"INDICAR",F369=BASE_DATOS!R$8," INDICAR",F369=BASE_DATOS!R$9," ")</f>
        <v>#NAME?</v>
      </c>
      <c r="H369" s="121" t="s">
        <v>582</v>
      </c>
      <c r="I369" s="122">
        <v>0.2</v>
      </c>
      <c r="J369" s="122">
        <v>0.2</v>
      </c>
      <c r="K369" s="122">
        <v>0.2</v>
      </c>
      <c r="L369" s="122">
        <v>0.2</v>
      </c>
      <c r="M369" s="122">
        <v>0.2</v>
      </c>
      <c r="N369" s="123">
        <f t="shared" si="11"/>
        <v>1</v>
      </c>
    </row>
    <row r="370" spans="1:14" ht="37.5">
      <c r="A370" s="249"/>
      <c r="B370" s="137" t="s">
        <v>71</v>
      </c>
      <c r="C370" s="140" t="s">
        <v>583</v>
      </c>
      <c r="D370" s="158">
        <v>1</v>
      </c>
      <c r="E370" s="140">
        <v>0</v>
      </c>
      <c r="F370" s="121" t="s">
        <v>103</v>
      </c>
      <c r="G370" s="160" t="e">
        <f ca="1">_xludf.IFS(F370=BASE_DATOS!R$2,"N/A",F370=BASE_DATOS!R$3,"N/A",F370=BASE_DATOS!R$4,"INDICAR",F370=BASE_DATOS!R$7,"N/A",F370=BASE_DATOS!R$5,"INDICAR",F370=BASE_DATOS!R$6,"INDICAR",F370=BASE_DATOS!R$8," INDICAR",F370=BASE_DATOS!R$9," ")</f>
        <v>#NAME?</v>
      </c>
      <c r="H370" s="121" t="s">
        <v>584</v>
      </c>
      <c r="I370" s="122">
        <v>0.2</v>
      </c>
      <c r="J370" s="122">
        <v>0.2</v>
      </c>
      <c r="K370" s="122">
        <v>0.2</v>
      </c>
      <c r="L370" s="122">
        <v>0.2</v>
      </c>
      <c r="M370" s="122">
        <v>0.2</v>
      </c>
      <c r="N370" s="123">
        <f t="shared" si="11"/>
        <v>1</v>
      </c>
    </row>
    <row r="371" spans="1:14" ht="29">
      <c r="A371" s="249"/>
      <c r="B371" s="137" t="s">
        <v>55</v>
      </c>
      <c r="C371" s="140" t="s">
        <v>585</v>
      </c>
      <c r="D371" s="158">
        <v>1</v>
      </c>
      <c r="E371" s="140">
        <v>1</v>
      </c>
      <c r="F371" s="121" t="s">
        <v>44</v>
      </c>
      <c r="G371" s="160" t="e">
        <f ca="1">_xludf.IFS(F371=BASE_DATOS!R$2,"N/A",F371=BASE_DATOS!R$3,"N/A",F371=BASE_DATOS!R$4,"INDICAR",F371=BASE_DATOS!R$7,"N/A",F371=BASE_DATOS!R$5,"INDICAR",F371=BASE_DATOS!R$6,"INDICAR",F371=BASE_DATOS!R$8," INDICAR",F371=BASE_DATOS!R$9," ")</f>
        <v>#NAME?</v>
      </c>
      <c r="H371" s="121" t="s">
        <v>430</v>
      </c>
      <c r="I371" s="122">
        <v>0.2</v>
      </c>
      <c r="J371" s="122">
        <v>0.2</v>
      </c>
      <c r="K371" s="122">
        <v>0.2</v>
      </c>
      <c r="L371" s="122">
        <v>0.2</v>
      </c>
      <c r="M371" s="122">
        <v>0.2</v>
      </c>
      <c r="N371" s="123">
        <f t="shared" si="11"/>
        <v>1</v>
      </c>
    </row>
    <row r="372" spans="1:14" ht="29">
      <c r="A372" s="249"/>
      <c r="B372" s="137" t="s">
        <v>55</v>
      </c>
      <c r="C372" s="138" t="s">
        <v>586</v>
      </c>
      <c r="D372" s="158">
        <v>5</v>
      </c>
      <c r="E372" s="140">
        <v>1</v>
      </c>
      <c r="F372" s="121" t="s">
        <v>103</v>
      </c>
      <c r="G372" s="160" t="e">
        <f ca="1">_xludf.IFS(F372=BASE_DATOS!R$2,"N/A",F372=BASE_DATOS!R$3,"N/A",F372=BASE_DATOS!R$4,"INDICAR",F372=BASE_DATOS!R$7,"N/A",F372=BASE_DATOS!R$5,"INDICAR",F372=BASE_DATOS!R$6,"INDICAR",F372=BASE_DATOS!R$8," INDICAR",F372=BASE_DATOS!R$9," ")</f>
        <v>#NAME?</v>
      </c>
      <c r="H372" s="121" t="s">
        <v>430</v>
      </c>
      <c r="I372" s="122">
        <v>0.2</v>
      </c>
      <c r="J372" s="122">
        <v>0.2</v>
      </c>
      <c r="K372" s="122">
        <v>0.2</v>
      </c>
      <c r="L372" s="122">
        <v>0.2</v>
      </c>
      <c r="M372" s="122">
        <v>0.2</v>
      </c>
      <c r="N372" s="123">
        <f t="shared" si="11"/>
        <v>1</v>
      </c>
    </row>
    <row r="373" spans="1:14" ht="29">
      <c r="A373" s="249"/>
      <c r="B373" s="137" t="s">
        <v>55</v>
      </c>
      <c r="C373" s="140" t="s">
        <v>587</v>
      </c>
      <c r="D373" s="158">
        <v>3</v>
      </c>
      <c r="E373" s="140">
        <v>1</v>
      </c>
      <c r="F373" s="121" t="s">
        <v>103</v>
      </c>
      <c r="G373" s="160" t="e">
        <f ca="1">_xludf.IFS(F373=BASE_DATOS!R$2,"N/A",F373=BASE_DATOS!R$3,"N/A",F373=BASE_DATOS!R$4,"INDICAR",F373=BASE_DATOS!R$7,"N/A",F373=BASE_DATOS!R$5,"INDICAR",F373=BASE_DATOS!R$6,"INDICAR",F373=BASE_DATOS!R$8," INDICAR",F373=BASE_DATOS!R$9," ")</f>
        <v>#NAME?</v>
      </c>
      <c r="H373" s="121" t="s">
        <v>430</v>
      </c>
      <c r="I373" s="122">
        <v>0.1</v>
      </c>
      <c r="J373" s="122">
        <v>0.2</v>
      </c>
      <c r="K373" s="122">
        <v>0.2</v>
      </c>
      <c r="L373" s="122">
        <v>0.3</v>
      </c>
      <c r="M373" s="122">
        <v>0.2</v>
      </c>
      <c r="N373" s="123">
        <f t="shared" si="11"/>
        <v>1</v>
      </c>
    </row>
    <row r="374" spans="1:14" ht="87.5">
      <c r="A374" s="249"/>
      <c r="B374" s="137" t="s">
        <v>142</v>
      </c>
      <c r="C374" s="138" t="s">
        <v>588</v>
      </c>
      <c r="D374" s="158">
        <v>1</v>
      </c>
      <c r="E374" s="140">
        <v>0</v>
      </c>
      <c r="F374" s="121" t="s">
        <v>25</v>
      </c>
      <c r="G374" s="160" t="e">
        <f ca="1">_xludf.IFS(F374=BASE_DATOS!R$2,"N/A",F374=BASE_DATOS!R$3,"N/A",F374=BASE_DATOS!R$4,"INDICAR",F374=BASE_DATOS!R$7,"N/A",F374=BASE_DATOS!R$5,"INDICAR",F374=BASE_DATOS!R$6,"INDICAR",F374=BASE_DATOS!R$8," INDICAR",F374=BASE_DATOS!R$9," ")</f>
        <v>#NAME?</v>
      </c>
      <c r="H374" s="121" t="s">
        <v>500</v>
      </c>
      <c r="I374" s="122"/>
      <c r="J374" s="122"/>
      <c r="K374" s="122"/>
      <c r="L374" s="122">
        <v>0.5</v>
      </c>
      <c r="M374" s="122">
        <v>0.5</v>
      </c>
      <c r="N374" s="123">
        <f t="shared" si="11"/>
        <v>1</v>
      </c>
    </row>
    <row r="375" spans="1:14" ht="25">
      <c r="A375" s="249"/>
      <c r="B375" s="137" t="s">
        <v>99</v>
      </c>
      <c r="C375" s="138" t="s">
        <v>589</v>
      </c>
      <c r="D375" s="158">
        <v>1</v>
      </c>
      <c r="E375" s="140"/>
      <c r="F375" s="121" t="s">
        <v>44</v>
      </c>
      <c r="G375" s="160" t="e">
        <f ca="1">_xludf.IFS(F375=BASE_DATOS!R$2,"N/A",F375=BASE_DATOS!R$3,"N/A",F375=BASE_DATOS!R$4,"INDICAR",F375=BASE_DATOS!R$7,"N/A",F375=BASE_DATOS!R$5,"INDICAR",F375=BASE_DATOS!R$6,"INDICAR",F375=BASE_DATOS!R$8," INDICAR",F375=BASE_DATOS!R$9," ")</f>
        <v>#NAME?</v>
      </c>
      <c r="H375" s="121" t="s">
        <v>430</v>
      </c>
      <c r="I375" s="122">
        <v>0.2</v>
      </c>
      <c r="J375" s="122">
        <v>0.2</v>
      </c>
      <c r="K375" s="122">
        <v>0.2</v>
      </c>
      <c r="L375" s="122">
        <v>0.2</v>
      </c>
      <c r="M375" s="122">
        <v>0.2</v>
      </c>
      <c r="N375" s="123">
        <f t="shared" si="11"/>
        <v>1</v>
      </c>
    </row>
    <row r="376" spans="1:14" ht="25">
      <c r="A376" s="250"/>
      <c r="B376" s="137" t="s">
        <v>99</v>
      </c>
      <c r="C376" s="140" t="s">
        <v>590</v>
      </c>
      <c r="D376" s="158">
        <v>2</v>
      </c>
      <c r="E376" s="140"/>
      <c r="F376" s="121" t="s">
        <v>103</v>
      </c>
      <c r="G376" s="160" t="e">
        <f ca="1">_xludf.IFS(F376=BASE_DATOS!R$2,"N/A",F376=BASE_DATOS!R$3,"N/A",F376=BASE_DATOS!R$4,"INDICAR",F376=BASE_DATOS!R$7,"N/A",F376=BASE_DATOS!R$5,"INDICAR",F376=BASE_DATOS!R$6,"INDICAR",F376=BASE_DATOS!R$8," INDICAR",F376=BASE_DATOS!R$9," ")</f>
        <v>#NAME?</v>
      </c>
      <c r="H376" s="121" t="s">
        <v>478</v>
      </c>
      <c r="I376" s="122">
        <v>0.25</v>
      </c>
      <c r="J376" s="122">
        <v>0.25</v>
      </c>
      <c r="K376" s="122">
        <v>0.25</v>
      </c>
      <c r="L376" s="122">
        <v>0.25</v>
      </c>
      <c r="M376" s="122"/>
      <c r="N376" s="123">
        <f t="shared" si="11"/>
        <v>1</v>
      </c>
    </row>
    <row r="377" spans="1:14" ht="14.5" hidden="1">
      <c r="A377" s="198"/>
      <c r="B377" s="137"/>
      <c r="C377" s="138"/>
      <c r="D377" s="158"/>
      <c r="E377" s="140"/>
      <c r="F377" s="121"/>
      <c r="G377" s="160" t="e">
        <f ca="1">_xludf.IFS(F377=BASE_DATOS!R$2,"N/A",F377=BASE_DATOS!R$3,"N/A",F377=BASE_DATOS!R$4,"INDICAR",F377=BASE_DATOS!R$7,"N/A",F377=BASE_DATOS!R$5,"INDICAR",F377=BASE_DATOS!R$6,"INDICAR",F377=BASE_DATOS!R$8," INDICAR",F377=BASE_DATOS!R$9," ")</f>
        <v>#NAME?</v>
      </c>
      <c r="H377" s="121"/>
      <c r="I377" s="122"/>
      <c r="J377" s="122"/>
      <c r="K377" s="122"/>
      <c r="L377" s="122"/>
      <c r="M377" s="122"/>
      <c r="N377" s="123">
        <f t="shared" si="11"/>
        <v>0</v>
      </c>
    </row>
    <row r="378" spans="1:14" ht="14.5" hidden="1">
      <c r="A378" s="198"/>
      <c r="B378" s="137"/>
      <c r="C378" s="138"/>
      <c r="D378" s="158"/>
      <c r="E378" s="140"/>
      <c r="F378" s="121"/>
      <c r="G378" s="160" t="e">
        <f ca="1">_xludf.IFS(F378=BASE_DATOS!R$2,"N/A",F378=BASE_DATOS!R$3,"N/A",F378=BASE_DATOS!R$4,"INDICAR",F378=BASE_DATOS!R$7,"N/A",F378=BASE_DATOS!R$5,"INDICAR",F378=BASE_DATOS!R$6,"INDICAR",F378=BASE_DATOS!R$8," INDICAR",F378=BASE_DATOS!R$9," ")</f>
        <v>#NAME?</v>
      </c>
      <c r="H378" s="121"/>
      <c r="I378" s="122"/>
      <c r="J378" s="122"/>
      <c r="K378" s="122"/>
      <c r="L378" s="122"/>
      <c r="M378" s="122"/>
      <c r="N378" s="123">
        <f t="shared" si="11"/>
        <v>0</v>
      </c>
    </row>
    <row r="379" spans="1:14" ht="14.5" hidden="1">
      <c r="A379" s="198"/>
      <c r="B379" s="137"/>
      <c r="C379" s="138"/>
      <c r="D379" s="158"/>
      <c r="E379" s="140"/>
      <c r="F379" s="121"/>
      <c r="G379" s="160" t="e">
        <f ca="1">_xludf.IFS(F379=BASE_DATOS!R$2,"N/A",F379=BASE_DATOS!R$3,"N/A",F379=BASE_DATOS!R$4,"INDICAR",F379=BASE_DATOS!R$7,"N/A",F379=BASE_DATOS!R$5,"INDICAR",F379=BASE_DATOS!R$6,"INDICAR",F379=BASE_DATOS!R$8," INDICAR",F379=BASE_DATOS!R$9," ")</f>
        <v>#NAME?</v>
      </c>
      <c r="H379" s="121"/>
      <c r="I379" s="122"/>
      <c r="J379" s="122"/>
      <c r="K379" s="122"/>
      <c r="L379" s="122"/>
      <c r="M379" s="122"/>
      <c r="N379" s="123">
        <f t="shared" si="11"/>
        <v>0</v>
      </c>
    </row>
    <row r="380" spans="1:14" ht="14.5" hidden="1">
      <c r="A380" s="198"/>
      <c r="B380" s="137"/>
      <c r="C380" s="138"/>
      <c r="D380" s="158"/>
      <c r="E380" s="140"/>
      <c r="F380" s="121"/>
      <c r="G380" s="160" t="e">
        <f ca="1">_xludf.IFS(F380=BASE_DATOS!R$2,"N/A",F380=BASE_DATOS!R$3,"N/A",F380=BASE_DATOS!R$4,"INDICAR",F380=BASE_DATOS!R$7,"N/A",F380=BASE_DATOS!R$5,"INDICAR",F380=BASE_DATOS!R$6,"INDICAR",F380=BASE_DATOS!R$8," INDICAR",F380=BASE_DATOS!R$9," ")</f>
        <v>#NAME?</v>
      </c>
      <c r="H380" s="121"/>
      <c r="I380" s="122"/>
      <c r="J380" s="122"/>
      <c r="K380" s="122"/>
      <c r="L380" s="122"/>
      <c r="M380" s="122"/>
      <c r="N380" s="123">
        <f t="shared" si="11"/>
        <v>0</v>
      </c>
    </row>
    <row r="381" spans="1:14" ht="14.5" hidden="1">
      <c r="A381" s="198"/>
      <c r="B381" s="137"/>
      <c r="C381" s="138"/>
      <c r="D381" s="158"/>
      <c r="E381" s="140"/>
      <c r="F381" s="121"/>
      <c r="G381" s="160" t="e">
        <f ca="1">_xludf.IFS(F381=BASE_DATOS!R$2,"N/A",F381=BASE_DATOS!R$3,"N/A",F381=BASE_DATOS!R$4,"INDICAR",F381=BASE_DATOS!R$7,"N/A",F381=BASE_DATOS!R$5,"INDICAR",F381=BASE_DATOS!R$6,"INDICAR",F381=BASE_DATOS!R$8," INDICAR",F381=BASE_DATOS!R$9," ")</f>
        <v>#NAME?</v>
      </c>
      <c r="H381" s="121"/>
      <c r="I381" s="122"/>
      <c r="J381" s="122"/>
      <c r="K381" s="122"/>
      <c r="L381" s="122"/>
      <c r="M381" s="122"/>
      <c r="N381" s="123">
        <f t="shared" si="11"/>
        <v>0</v>
      </c>
    </row>
    <row r="382" spans="1:14" ht="14.5" hidden="1">
      <c r="A382" s="198"/>
      <c r="B382" s="137"/>
      <c r="C382" s="138"/>
      <c r="D382" s="158"/>
      <c r="E382" s="140"/>
      <c r="F382" s="121"/>
      <c r="G382" s="160" t="e">
        <f ca="1">_xludf.IFS(F382=BASE_DATOS!R$2,"N/A",F382=BASE_DATOS!R$3,"N/A",F382=BASE_DATOS!R$4,"INDICAR",F382=BASE_DATOS!R$7,"N/A",F382=BASE_DATOS!R$5,"INDICAR",F382=BASE_DATOS!R$6,"INDICAR",F382=BASE_DATOS!R$8," INDICAR",F382=BASE_DATOS!R$9," ")</f>
        <v>#NAME?</v>
      </c>
      <c r="H382" s="121"/>
      <c r="I382" s="122"/>
      <c r="J382" s="122"/>
      <c r="K382" s="122"/>
      <c r="L382" s="122"/>
      <c r="M382" s="122"/>
      <c r="N382" s="123">
        <f t="shared" si="11"/>
        <v>0</v>
      </c>
    </row>
    <row r="383" spans="1:14" ht="14.5" hidden="1">
      <c r="A383" s="198"/>
      <c r="B383" s="137"/>
      <c r="C383" s="138"/>
      <c r="D383" s="158"/>
      <c r="E383" s="140"/>
      <c r="F383" s="121"/>
      <c r="G383" s="160" t="e">
        <f ca="1">_xludf.IFS(F383=BASE_DATOS!R$2,"N/A",F383=BASE_DATOS!R$3,"N/A",F383=BASE_DATOS!R$4,"INDICAR",F383=BASE_DATOS!R$7,"N/A",F383=BASE_DATOS!R$5,"INDICAR",F383=BASE_DATOS!R$6,"INDICAR",F383=BASE_DATOS!R$8," INDICAR",F383=BASE_DATOS!R$9," ")</f>
        <v>#NAME?</v>
      </c>
      <c r="H383" s="121"/>
      <c r="I383" s="122"/>
      <c r="J383" s="122"/>
      <c r="K383" s="122"/>
      <c r="L383" s="122"/>
      <c r="M383" s="122"/>
      <c r="N383" s="123">
        <f t="shared" si="11"/>
        <v>0</v>
      </c>
    </row>
    <row r="384" spans="1:14" ht="14.5" hidden="1">
      <c r="A384" s="198"/>
      <c r="B384" s="137"/>
      <c r="C384" s="138"/>
      <c r="D384" s="158"/>
      <c r="E384" s="140"/>
      <c r="F384" s="121"/>
      <c r="G384" s="160" t="e">
        <f ca="1">_xludf.IFS(F384=BASE_DATOS!R$2,"N/A",F384=BASE_DATOS!R$3,"N/A",F384=BASE_DATOS!R$4,"INDICAR",F384=BASE_DATOS!R$7,"N/A",F384=BASE_DATOS!R$5,"INDICAR",F384=BASE_DATOS!R$6,"INDICAR",F384=BASE_DATOS!R$8," INDICAR",F384=BASE_DATOS!R$9," ")</f>
        <v>#NAME?</v>
      </c>
      <c r="H384" s="121"/>
      <c r="I384" s="122"/>
      <c r="J384" s="122"/>
      <c r="K384" s="122"/>
      <c r="L384" s="122"/>
      <c r="M384" s="122"/>
      <c r="N384" s="123">
        <f t="shared" si="11"/>
        <v>0</v>
      </c>
    </row>
    <row r="385" spans="1:14" ht="14.5" hidden="1">
      <c r="A385" s="199"/>
      <c r="B385" s="137"/>
      <c r="C385" s="140"/>
      <c r="D385" s="158"/>
      <c r="E385" s="140"/>
      <c r="F385" s="121"/>
      <c r="G385" s="160" t="e">
        <f ca="1">_xludf.IFS(F385=BASE_DATOS!R$2,"N/A",F385=BASE_DATOS!R$3,"N/A",F385=BASE_DATOS!R$4,"INDICAR",F385=BASE_DATOS!R$7,"N/A",F385=BASE_DATOS!R$5,"INDICAR",F385=BASE_DATOS!R$6,"INDICAR",F385=BASE_DATOS!R$8," INDICAR",F385=BASE_DATOS!R$9," ")</f>
        <v>#NAME?</v>
      </c>
      <c r="H385" s="121"/>
      <c r="I385" s="122"/>
      <c r="J385" s="122"/>
      <c r="K385" s="122"/>
      <c r="L385" s="122"/>
      <c r="M385" s="122"/>
      <c r="N385" s="123">
        <f t="shared" si="11"/>
        <v>0</v>
      </c>
    </row>
    <row r="386" spans="1:14" ht="14.5">
      <c r="A386" s="142"/>
      <c r="B386" s="143"/>
      <c r="C386" s="142"/>
      <c r="D386" s="142"/>
      <c r="E386" s="142"/>
      <c r="F386" s="142"/>
      <c r="G386" s="142"/>
      <c r="H386" s="142"/>
      <c r="I386" s="142"/>
      <c r="J386" s="143"/>
      <c r="K386" s="143"/>
      <c r="L386" s="143"/>
      <c r="M386" s="143"/>
      <c r="N386" s="144"/>
    </row>
    <row r="387" spans="1:14" ht="14.5">
      <c r="A387" s="145"/>
      <c r="B387" s="146"/>
      <c r="C387" s="145"/>
      <c r="D387" s="145"/>
      <c r="E387" s="145"/>
      <c r="F387" s="145"/>
      <c r="G387" s="145"/>
      <c r="H387" s="145"/>
      <c r="I387" s="145"/>
      <c r="J387" s="146"/>
      <c r="K387" s="146"/>
      <c r="L387" s="146"/>
      <c r="M387" s="146"/>
      <c r="N387" s="147"/>
    </row>
    <row r="388" spans="1:14" ht="24.75" customHeight="1">
      <c r="A388" s="254" t="s">
        <v>413</v>
      </c>
      <c r="B388" s="255"/>
      <c r="C388" s="254" t="s">
        <v>153</v>
      </c>
      <c r="D388" s="256"/>
      <c r="E388" s="256"/>
      <c r="F388" s="256"/>
      <c r="G388" s="256"/>
      <c r="H388" s="256"/>
      <c r="I388" s="256"/>
      <c r="J388" s="256"/>
      <c r="K388" s="256"/>
      <c r="L388" s="256"/>
      <c r="M388" s="256"/>
      <c r="N388" s="255"/>
    </row>
    <row r="389" spans="1:14" ht="53" customHeight="1">
      <c r="A389" s="99" t="s">
        <v>19</v>
      </c>
      <c r="B389" s="254" t="s">
        <v>90</v>
      </c>
      <c r="C389" s="255"/>
      <c r="D389" s="99" t="s">
        <v>447</v>
      </c>
      <c r="E389" s="258" t="str">
        <f t="array" ref="E389">INDEX(BASE_DATOS!U$2:U$103,MATCH(C388,BASE_DATOS!W$2:W$103,0))</f>
        <v xml:space="preserve">Fortalecer la gestión de la infraestructura y equipamiento, mediante criterios de calidad, integración, accesibilidad universal y sustentabilidad ambiental que potencie la acción sustantiva de excelencia y pertinencia. </v>
      </c>
      <c r="F389" s="256"/>
      <c r="G389" s="256"/>
      <c r="H389" s="256"/>
      <c r="I389" s="256"/>
      <c r="J389" s="256"/>
      <c r="K389" s="256"/>
      <c r="L389" s="256"/>
      <c r="M389" s="256"/>
      <c r="N389" s="255"/>
    </row>
    <row r="390" spans="1:14" ht="30.75" customHeight="1">
      <c r="A390" s="259" t="s">
        <v>415</v>
      </c>
      <c r="B390" s="277" t="s">
        <v>158</v>
      </c>
      <c r="C390" s="261"/>
      <c r="D390" s="262"/>
      <c r="E390" s="268" t="s">
        <v>416</v>
      </c>
      <c r="F390" s="273" t="str">
        <f t="array" ref="F390">INDEX(BASE_DATOS!Y$2:Y$103,MATCH(B390,BASE_DATOS!X$2:X$103,0))</f>
        <v>P. Institucionales E.O. 
P. Institucional del SMCG 
P. de Calidad 
P. para la incorporación de las tecnologías de información y la comunicación en los procesos académicos de la UNA</v>
      </c>
      <c r="G390" s="247"/>
      <c r="H390" s="247"/>
      <c r="I390" s="274" t="s">
        <v>417</v>
      </c>
      <c r="J390" s="275" t="str">
        <f t="array" ref="J390">INDEX(BASE_DATOS!Z$2:Z$103,MATCH(B390,BASE_DATOS!X$2:X$103,0))</f>
        <v>Acciones realizadas para la gestión de los fondos de equipo científico, tecnológico y especializado</v>
      </c>
      <c r="K390" s="266"/>
      <c r="L390" s="266"/>
      <c r="M390" s="266"/>
      <c r="N390" s="267"/>
    </row>
    <row r="391" spans="1:14" ht="30.75" customHeight="1">
      <c r="A391" s="252"/>
      <c r="B391" s="263"/>
      <c r="C391" s="247"/>
      <c r="D391" s="264"/>
      <c r="E391" s="252"/>
      <c r="F391" s="247"/>
      <c r="G391" s="247"/>
      <c r="H391" s="247"/>
      <c r="I391" s="252"/>
      <c r="J391" s="276"/>
      <c r="K391" s="256"/>
      <c r="L391" s="256"/>
      <c r="M391" s="256"/>
      <c r="N391" s="255"/>
    </row>
    <row r="392" spans="1:14" ht="30.75" customHeight="1">
      <c r="A392" s="252"/>
      <c r="B392" s="263"/>
      <c r="C392" s="247"/>
      <c r="D392" s="264"/>
      <c r="E392" s="252"/>
      <c r="F392" s="247"/>
      <c r="G392" s="247"/>
      <c r="H392" s="247"/>
      <c r="I392" s="252"/>
      <c r="J392" s="276"/>
      <c r="K392" s="256"/>
      <c r="L392" s="256"/>
      <c r="M392" s="256"/>
      <c r="N392" s="255"/>
    </row>
    <row r="393" spans="1:14" ht="30.75" customHeight="1">
      <c r="A393" s="253"/>
      <c r="B393" s="265"/>
      <c r="C393" s="266"/>
      <c r="D393" s="267"/>
      <c r="E393" s="253"/>
      <c r="F393" s="266"/>
      <c r="G393" s="266"/>
      <c r="H393" s="266"/>
      <c r="I393" s="253"/>
      <c r="J393" s="276"/>
      <c r="K393" s="256"/>
      <c r="L393" s="256"/>
      <c r="M393" s="256"/>
      <c r="N393" s="255"/>
    </row>
    <row r="394" spans="1:14" ht="24" customHeight="1">
      <c r="A394" s="269" t="s">
        <v>418</v>
      </c>
      <c r="B394" s="269" t="s">
        <v>419</v>
      </c>
      <c r="C394" s="270" t="s">
        <v>420</v>
      </c>
      <c r="D394" s="269" t="s">
        <v>421</v>
      </c>
      <c r="E394" s="269" t="s">
        <v>422</v>
      </c>
      <c r="F394" s="272" t="s">
        <v>16</v>
      </c>
      <c r="G394" s="269" t="s">
        <v>423</v>
      </c>
      <c r="H394" s="269" t="s">
        <v>424</v>
      </c>
      <c r="I394" s="271" t="s">
        <v>425</v>
      </c>
      <c r="J394" s="256"/>
      <c r="K394" s="256"/>
      <c r="L394" s="256"/>
      <c r="M394" s="256"/>
      <c r="N394" s="255"/>
    </row>
    <row r="395" spans="1:14" ht="24" customHeight="1">
      <c r="A395" s="253"/>
      <c r="B395" s="253"/>
      <c r="C395" s="253"/>
      <c r="D395" s="253"/>
      <c r="E395" s="253"/>
      <c r="F395" s="265"/>
      <c r="G395" s="253"/>
      <c r="H395" s="253"/>
      <c r="I395" s="100">
        <v>2023</v>
      </c>
      <c r="J395" s="100">
        <v>2024</v>
      </c>
      <c r="K395" s="100">
        <v>2025</v>
      </c>
      <c r="L395" s="100">
        <v>2026</v>
      </c>
      <c r="M395" s="100">
        <v>2027</v>
      </c>
      <c r="N395" s="148" t="s">
        <v>426</v>
      </c>
    </row>
    <row r="396" spans="1:14" ht="14.5" hidden="1">
      <c r="A396" s="285" t="s">
        <v>591</v>
      </c>
      <c r="B396" s="200"/>
      <c r="C396" s="103"/>
      <c r="D396" s="162"/>
      <c r="E396" s="103"/>
      <c r="F396" s="126"/>
      <c r="G396" s="141"/>
      <c r="H396" s="126"/>
      <c r="I396" s="127"/>
      <c r="J396" s="127"/>
      <c r="K396" s="127"/>
      <c r="L396" s="127"/>
      <c r="M396" s="127"/>
      <c r="N396" s="129"/>
    </row>
    <row r="397" spans="1:14" ht="50">
      <c r="A397" s="286"/>
      <c r="B397" s="137" t="s">
        <v>130</v>
      </c>
      <c r="C397" s="138" t="s">
        <v>592</v>
      </c>
      <c r="D397" s="158">
        <v>1</v>
      </c>
      <c r="E397" s="140">
        <v>0</v>
      </c>
      <c r="F397" s="121" t="s">
        <v>103</v>
      </c>
      <c r="G397" s="160"/>
      <c r="H397" s="121" t="s">
        <v>430</v>
      </c>
      <c r="I397" s="122">
        <v>0.1</v>
      </c>
      <c r="J397" s="122">
        <v>0.2</v>
      </c>
      <c r="K397" s="122">
        <v>0.2</v>
      </c>
      <c r="L397" s="122">
        <v>0.2</v>
      </c>
      <c r="M397" s="122">
        <v>0.3</v>
      </c>
      <c r="N397" s="123">
        <f t="shared" ref="N397:N428" si="12">SUM(I397:M397)</f>
        <v>1</v>
      </c>
    </row>
    <row r="398" spans="1:14" ht="51" customHeight="1">
      <c r="A398" s="286"/>
      <c r="B398" s="137" t="s">
        <v>135</v>
      </c>
      <c r="C398" s="138" t="s">
        <v>593</v>
      </c>
      <c r="D398" s="162">
        <v>1</v>
      </c>
      <c r="E398" s="156">
        <v>0</v>
      </c>
      <c r="F398" s="126" t="s">
        <v>25</v>
      </c>
      <c r="G398" s="141" t="e">
        <f ca="1">_xludf.IFS(F398=BASE_DATOS!R$2,"N/A",F398=BASE_DATOS!R$3,"N/A",F398=BASE_DATOS!R$4,"INDICAR",F398=BASE_DATOS!R$7,"N/A",F398=BASE_DATOS!R$5,"INDICAR",F398=BASE_DATOS!R$6,"INDICAR",F398=BASE_DATOS!R$8," INDICAR",F398=BASE_DATOS!R$9," ")</f>
        <v>#NAME?</v>
      </c>
      <c r="H398" s="126" t="s">
        <v>433</v>
      </c>
      <c r="I398" s="127">
        <v>0.5</v>
      </c>
      <c r="J398" s="127">
        <v>0.5</v>
      </c>
      <c r="K398" s="127"/>
      <c r="L398" s="127"/>
      <c r="M398" s="165"/>
      <c r="N398" s="123">
        <f t="shared" si="12"/>
        <v>1</v>
      </c>
    </row>
    <row r="399" spans="1:14" ht="37.5" customHeight="1">
      <c r="A399" s="286"/>
      <c r="B399" s="137" t="s">
        <v>71</v>
      </c>
      <c r="C399" s="138" t="s">
        <v>594</v>
      </c>
      <c r="D399" s="158">
        <v>1</v>
      </c>
      <c r="E399" s="140">
        <v>0</v>
      </c>
      <c r="F399" s="121" t="s">
        <v>103</v>
      </c>
      <c r="G399" s="160" t="e">
        <f ca="1">_xludf.IFS(F399=BASE_DATOS!R$2,"N/A",F399=BASE_DATOS!R$3,"N/A",F399=BASE_DATOS!R$4,"INDICAR",F399=BASE_DATOS!R$7,"N/A",F399=BASE_DATOS!R$5,"INDICAR",F399=BASE_DATOS!R$6,"INDICAR",F399=BASE_DATOS!R$8," INDICAR",F399=BASE_DATOS!R$9," ")</f>
        <v>#NAME?</v>
      </c>
      <c r="H399" s="121" t="s">
        <v>481</v>
      </c>
      <c r="I399" s="122">
        <v>0</v>
      </c>
      <c r="J399" s="122">
        <v>0</v>
      </c>
      <c r="K399" s="122">
        <v>0.25</v>
      </c>
      <c r="L399" s="122">
        <v>0.25</v>
      </c>
      <c r="M399" s="122">
        <v>0.5</v>
      </c>
      <c r="N399" s="123">
        <f t="shared" si="12"/>
        <v>1</v>
      </c>
    </row>
    <row r="400" spans="1:14" ht="25">
      <c r="A400" s="286"/>
      <c r="B400" s="137" t="s">
        <v>147</v>
      </c>
      <c r="C400" s="138" t="s">
        <v>595</v>
      </c>
      <c r="D400" s="158">
        <v>1</v>
      </c>
      <c r="E400" s="140">
        <v>0</v>
      </c>
      <c r="F400" s="121" t="s">
        <v>25</v>
      </c>
      <c r="G400" s="160" t="e">
        <f ca="1">_xludf.IFS(F400=BASE_DATOS!R$2,"N/A",F400=BASE_DATOS!R$3,"N/A",F400=BASE_DATOS!R$4,"INDICAR",F400=BASE_DATOS!R$7,"N/A",F400=BASE_DATOS!R$5,"INDICAR",F400=BASE_DATOS!R$6,"INDICAR",F400=BASE_DATOS!R$8," INDICAR",F400=BASE_DATOS!R$9," ")</f>
        <v>#NAME?</v>
      </c>
      <c r="H400" s="121" t="s">
        <v>430</v>
      </c>
      <c r="I400" s="122">
        <v>0.2</v>
      </c>
      <c r="J400" s="122">
        <v>0.2</v>
      </c>
      <c r="K400" s="122">
        <v>0.2</v>
      </c>
      <c r="L400" s="122">
        <v>0.2</v>
      </c>
      <c r="M400" s="122">
        <v>0.2</v>
      </c>
      <c r="N400" s="123">
        <f t="shared" si="12"/>
        <v>1</v>
      </c>
    </row>
    <row r="401" spans="1:14" ht="29">
      <c r="A401" s="286"/>
      <c r="B401" s="137" t="s">
        <v>111</v>
      </c>
      <c r="C401" s="138" t="s">
        <v>596</v>
      </c>
      <c r="D401" s="158">
        <v>1</v>
      </c>
      <c r="E401" s="140">
        <v>0</v>
      </c>
      <c r="F401" s="121" t="s">
        <v>103</v>
      </c>
      <c r="G401" s="160" t="e">
        <f ca="1">_xludf.IFS(F401=BASE_DATOS!R$2,"N/A",F401=BASE_DATOS!R$3,"N/A",F401=BASE_DATOS!R$4,"INDICAR",F401=BASE_DATOS!R$7,"N/A",F401=BASE_DATOS!R$5,"INDICAR",F401=BASE_DATOS!R$6,"INDICAR",F401=BASE_DATOS!R$8," INDICAR",F401=BASE_DATOS!R$9," ")</f>
        <v>#NAME?</v>
      </c>
      <c r="H401" s="121" t="s">
        <v>430</v>
      </c>
      <c r="I401" s="122">
        <v>0.2</v>
      </c>
      <c r="J401" s="122">
        <v>0.2</v>
      </c>
      <c r="K401" s="122">
        <v>0.2</v>
      </c>
      <c r="L401" s="122">
        <v>0.2</v>
      </c>
      <c r="M401" s="122">
        <v>0.2</v>
      </c>
      <c r="N401" s="123">
        <f t="shared" si="12"/>
        <v>1</v>
      </c>
    </row>
    <row r="402" spans="1:14" ht="37.5">
      <c r="A402" s="286"/>
      <c r="B402" s="137" t="s">
        <v>55</v>
      </c>
      <c r="C402" s="140" t="s">
        <v>597</v>
      </c>
      <c r="D402" s="158">
        <v>1</v>
      </c>
      <c r="E402" s="140">
        <v>0</v>
      </c>
      <c r="F402" s="121" t="s">
        <v>25</v>
      </c>
      <c r="G402" s="160" t="e">
        <f ca="1">_xludf.IFS(F402=BASE_DATOS!R$2,"N/A",F402=BASE_DATOS!R$3,"N/A",F402=BASE_DATOS!R$4,"INDICAR",F402=BASE_DATOS!R$7,"N/A",F402=BASE_DATOS!R$5,"INDICAR",F402=BASE_DATOS!R$6,"INDICAR",F402=BASE_DATOS!R$8," INDICAR",F402=BASE_DATOS!R$9," ")</f>
        <v>#NAME?</v>
      </c>
      <c r="H402" s="121" t="s">
        <v>430</v>
      </c>
      <c r="I402" s="122">
        <v>0.2</v>
      </c>
      <c r="J402" s="122">
        <v>0.2</v>
      </c>
      <c r="K402" s="122">
        <v>0.2</v>
      </c>
      <c r="L402" s="122">
        <v>0.2</v>
      </c>
      <c r="M402" s="122">
        <v>0.2</v>
      </c>
      <c r="N402" s="123">
        <f t="shared" si="12"/>
        <v>1</v>
      </c>
    </row>
    <row r="403" spans="1:14" ht="50">
      <c r="A403" s="286"/>
      <c r="B403" s="137" t="s">
        <v>142</v>
      </c>
      <c r="C403" s="140" t="s">
        <v>598</v>
      </c>
      <c r="D403" s="158">
        <v>1</v>
      </c>
      <c r="E403" s="140">
        <v>0</v>
      </c>
      <c r="F403" s="121" t="s">
        <v>25</v>
      </c>
      <c r="G403" s="160" t="e">
        <f ca="1">_xludf.IFS(F403=BASE_DATOS!R$2,"N/A",F403=BASE_DATOS!R$3,"N/A",F403=BASE_DATOS!R$4,"INDICAR",F403=BASE_DATOS!R$7,"N/A",F403=BASE_DATOS!R$5,"INDICAR",F403=BASE_DATOS!R$6,"INDICAR",F403=BASE_DATOS!R$8," INDICAR",F403=BASE_DATOS!R$9," ")</f>
        <v>#NAME?</v>
      </c>
      <c r="H403" s="121" t="s">
        <v>500</v>
      </c>
      <c r="I403" s="122"/>
      <c r="J403" s="122"/>
      <c r="K403" s="122"/>
      <c r="L403" s="122">
        <v>0.5</v>
      </c>
      <c r="M403" s="122">
        <v>0.5</v>
      </c>
      <c r="N403" s="123">
        <f t="shared" si="12"/>
        <v>1</v>
      </c>
    </row>
    <row r="404" spans="1:14" ht="14.5" hidden="1">
      <c r="A404" s="286"/>
      <c r="B404" s="137"/>
      <c r="C404" s="138"/>
      <c r="D404" s="158"/>
      <c r="E404" s="140"/>
      <c r="F404" s="121"/>
      <c r="G404" s="160" t="e">
        <f ca="1">_xludf.IFS(F404=BASE_DATOS!R$2,"N/A",F404=BASE_DATOS!R$3,"N/A",F404=BASE_DATOS!R$4,"INDICAR",F404=BASE_DATOS!R$7,"N/A",F404=BASE_DATOS!R$5,"INDICAR",F404=BASE_DATOS!R$6,"INDICAR",F404=BASE_DATOS!R$8," INDICAR",F404=BASE_DATOS!R$9," ")</f>
        <v>#NAME?</v>
      </c>
      <c r="H404" s="121"/>
      <c r="I404" s="122"/>
      <c r="J404" s="122"/>
      <c r="K404" s="122"/>
      <c r="L404" s="122"/>
      <c r="M404" s="122"/>
      <c r="N404" s="123">
        <f t="shared" si="12"/>
        <v>0</v>
      </c>
    </row>
    <row r="405" spans="1:14" ht="14.5" hidden="1">
      <c r="A405" s="286"/>
      <c r="B405" s="137"/>
      <c r="C405" s="138"/>
      <c r="D405" s="158"/>
      <c r="E405" s="140"/>
      <c r="F405" s="121"/>
      <c r="G405" s="160" t="e">
        <f ca="1">_xludf.IFS(F405=BASE_DATOS!R$2,"N/A",F405=BASE_DATOS!R$3,"N/A",F405=BASE_DATOS!R$4,"INDICAR",F405=BASE_DATOS!R$7,"N/A",F405=BASE_DATOS!R$5,"INDICAR",F405=BASE_DATOS!R$6,"INDICAR",F405=BASE_DATOS!R$8," INDICAR",F405=BASE_DATOS!R$9," ")</f>
        <v>#NAME?</v>
      </c>
      <c r="H405" s="121"/>
      <c r="I405" s="122"/>
      <c r="J405" s="122"/>
      <c r="K405" s="122"/>
      <c r="L405" s="122"/>
      <c r="M405" s="122"/>
      <c r="N405" s="123">
        <f t="shared" si="12"/>
        <v>0</v>
      </c>
    </row>
    <row r="406" spans="1:14" ht="14.5" hidden="1">
      <c r="A406" s="287"/>
      <c r="B406" s="137"/>
      <c r="C406" s="140"/>
      <c r="D406" s="158"/>
      <c r="E406" s="140"/>
      <c r="F406" s="121"/>
      <c r="G406" s="160" t="e">
        <f ca="1">_xludf.IFS(F406=BASE_DATOS!R$2,"N/A",F406=BASE_DATOS!R$3,"N/A",F406=BASE_DATOS!R$4,"INDICAR",F406=BASE_DATOS!R$7,"N/A",F406=BASE_DATOS!R$5,"INDICAR",F406=BASE_DATOS!R$6,"INDICAR",F406=BASE_DATOS!R$8," INDICAR",F406=BASE_DATOS!R$9," ")</f>
        <v>#NAME?</v>
      </c>
      <c r="H406" s="121"/>
      <c r="I406" s="122"/>
      <c r="J406" s="122"/>
      <c r="K406" s="122"/>
      <c r="L406" s="122"/>
      <c r="M406" s="122"/>
      <c r="N406" s="123">
        <f t="shared" si="12"/>
        <v>0</v>
      </c>
    </row>
    <row r="407" spans="1:14" ht="14.5" hidden="1">
      <c r="A407" s="251"/>
      <c r="B407" s="137"/>
      <c r="C407" s="138"/>
      <c r="D407" s="158"/>
      <c r="E407" s="140"/>
      <c r="F407" s="121"/>
      <c r="G407" s="160" t="e">
        <f ca="1">_xludf.IFS(F407=BASE_DATOS!R$2,"N/A",F407=BASE_DATOS!R$3,"N/A",F407=BASE_DATOS!R$4,"INDICAR",F407=BASE_DATOS!R$7,"N/A",F407=BASE_DATOS!R$5,"INDICAR",F407=BASE_DATOS!R$6,"INDICAR",F407=BASE_DATOS!R$8," INDICAR",F407=BASE_DATOS!R$9," ")</f>
        <v>#NAME?</v>
      </c>
      <c r="H407" s="121"/>
      <c r="I407" s="122"/>
      <c r="J407" s="122"/>
      <c r="K407" s="122"/>
      <c r="L407" s="122"/>
      <c r="M407" s="122"/>
      <c r="N407" s="123">
        <f t="shared" si="12"/>
        <v>0</v>
      </c>
    </row>
    <row r="408" spans="1:14" ht="14.5" hidden="1">
      <c r="A408" s="252"/>
      <c r="B408" s="137"/>
      <c r="C408" s="138"/>
      <c r="D408" s="158"/>
      <c r="E408" s="140"/>
      <c r="F408" s="121"/>
      <c r="G408" s="160" t="e">
        <f ca="1">_xludf.IFS(F408=BASE_DATOS!R$2,"N/A",F408=BASE_DATOS!R$3,"N/A",F408=BASE_DATOS!R$4,"INDICAR",F408=BASE_DATOS!R$7,"N/A",F408=BASE_DATOS!R$5,"INDICAR",F408=BASE_DATOS!R$6,"INDICAR",F408=BASE_DATOS!R$8," INDICAR",F408=BASE_DATOS!R$9," ")</f>
        <v>#NAME?</v>
      </c>
      <c r="H408" s="121"/>
      <c r="I408" s="122"/>
      <c r="J408" s="122"/>
      <c r="K408" s="122"/>
      <c r="L408" s="122"/>
      <c r="M408" s="122"/>
      <c r="N408" s="123">
        <f t="shared" si="12"/>
        <v>0</v>
      </c>
    </row>
    <row r="409" spans="1:14" ht="14.5" hidden="1">
      <c r="A409" s="252"/>
      <c r="B409" s="137"/>
      <c r="C409" s="138"/>
      <c r="D409" s="158"/>
      <c r="E409" s="140"/>
      <c r="F409" s="121"/>
      <c r="G409" s="160" t="e">
        <f ca="1">_xludf.IFS(F409=BASE_DATOS!R$2,"N/A",F409=BASE_DATOS!R$3,"N/A",F409=BASE_DATOS!R$4,"INDICAR",F409=BASE_DATOS!R$7,"N/A",F409=BASE_DATOS!R$5,"INDICAR",F409=BASE_DATOS!R$6,"INDICAR",F409=BASE_DATOS!R$8," INDICAR",F409=BASE_DATOS!R$9," ")</f>
        <v>#NAME?</v>
      </c>
      <c r="H409" s="121"/>
      <c r="I409" s="122"/>
      <c r="J409" s="122"/>
      <c r="K409" s="122"/>
      <c r="L409" s="122"/>
      <c r="M409" s="122"/>
      <c r="N409" s="123">
        <f t="shared" si="12"/>
        <v>0</v>
      </c>
    </row>
    <row r="410" spans="1:14" ht="14.5" hidden="1">
      <c r="A410" s="252"/>
      <c r="B410" s="137"/>
      <c r="C410" s="138"/>
      <c r="D410" s="158"/>
      <c r="E410" s="140"/>
      <c r="F410" s="121"/>
      <c r="G410" s="160" t="e">
        <f ca="1">_xludf.IFS(F410=BASE_DATOS!R$2,"N/A",F410=BASE_DATOS!R$3,"N/A",F410=BASE_DATOS!R$4,"INDICAR",F410=BASE_DATOS!R$7,"N/A",F410=BASE_DATOS!R$5,"INDICAR",F410=BASE_DATOS!R$6,"INDICAR",F410=BASE_DATOS!R$8," INDICAR",F410=BASE_DATOS!R$9," ")</f>
        <v>#NAME?</v>
      </c>
      <c r="H410" s="121"/>
      <c r="I410" s="122"/>
      <c r="J410" s="122"/>
      <c r="K410" s="122"/>
      <c r="L410" s="122"/>
      <c r="M410" s="122"/>
      <c r="N410" s="123">
        <f t="shared" si="12"/>
        <v>0</v>
      </c>
    </row>
    <row r="411" spans="1:14" ht="14.5" hidden="1">
      <c r="A411" s="252"/>
      <c r="B411" s="137"/>
      <c r="C411" s="138"/>
      <c r="D411" s="158"/>
      <c r="E411" s="140"/>
      <c r="F411" s="121"/>
      <c r="G411" s="160" t="e">
        <f ca="1">_xludf.IFS(F411=BASE_DATOS!R$2,"N/A",F411=BASE_DATOS!R$3,"N/A",F411=BASE_DATOS!R$4,"INDICAR",F411=BASE_DATOS!R$7,"N/A",F411=BASE_DATOS!R$5,"INDICAR",F411=BASE_DATOS!R$6,"INDICAR",F411=BASE_DATOS!R$8," INDICAR",F411=BASE_DATOS!R$9," ")</f>
        <v>#NAME?</v>
      </c>
      <c r="H411" s="121"/>
      <c r="I411" s="122"/>
      <c r="J411" s="122"/>
      <c r="K411" s="122"/>
      <c r="L411" s="122"/>
      <c r="M411" s="122"/>
      <c r="N411" s="123">
        <f t="shared" si="12"/>
        <v>0</v>
      </c>
    </row>
    <row r="412" spans="1:14" ht="14.5" hidden="1">
      <c r="A412" s="252"/>
      <c r="B412" s="137"/>
      <c r="C412" s="138"/>
      <c r="D412" s="158"/>
      <c r="E412" s="140"/>
      <c r="F412" s="121"/>
      <c r="G412" s="160" t="e">
        <f ca="1">_xludf.IFS(F412=BASE_DATOS!R$2,"N/A",F412=BASE_DATOS!R$3,"N/A",F412=BASE_DATOS!R$4,"INDICAR",F412=BASE_DATOS!R$7,"N/A",F412=BASE_DATOS!R$5,"INDICAR",F412=BASE_DATOS!R$6,"INDICAR",F412=BASE_DATOS!R$8," INDICAR",F412=BASE_DATOS!R$9," ")</f>
        <v>#NAME?</v>
      </c>
      <c r="H412" s="121"/>
      <c r="I412" s="122"/>
      <c r="J412" s="122"/>
      <c r="K412" s="122"/>
      <c r="L412" s="122"/>
      <c r="M412" s="122"/>
      <c r="N412" s="123">
        <f t="shared" si="12"/>
        <v>0</v>
      </c>
    </row>
    <row r="413" spans="1:14" ht="14.5" hidden="1">
      <c r="A413" s="252"/>
      <c r="B413" s="137"/>
      <c r="C413" s="138"/>
      <c r="D413" s="158"/>
      <c r="E413" s="140"/>
      <c r="F413" s="121"/>
      <c r="G413" s="160" t="e">
        <f ca="1">_xludf.IFS(F413=BASE_DATOS!R$2,"N/A",F413=BASE_DATOS!R$3,"N/A",F413=BASE_DATOS!R$4,"INDICAR",F413=BASE_DATOS!R$7,"N/A",F413=BASE_DATOS!R$5,"INDICAR",F413=BASE_DATOS!R$6,"INDICAR",F413=BASE_DATOS!R$8," INDICAR",F413=BASE_DATOS!R$9," ")</f>
        <v>#NAME?</v>
      </c>
      <c r="H413" s="121"/>
      <c r="I413" s="122"/>
      <c r="J413" s="122"/>
      <c r="K413" s="122"/>
      <c r="L413" s="122"/>
      <c r="M413" s="122"/>
      <c r="N413" s="123">
        <f t="shared" si="12"/>
        <v>0</v>
      </c>
    </row>
    <row r="414" spans="1:14" ht="14.5" hidden="1">
      <c r="A414" s="252"/>
      <c r="B414" s="137"/>
      <c r="C414" s="138"/>
      <c r="D414" s="158"/>
      <c r="E414" s="140"/>
      <c r="F414" s="121"/>
      <c r="G414" s="160" t="e">
        <f ca="1">_xludf.IFS(F414=BASE_DATOS!R$2,"N/A",F414=BASE_DATOS!R$3,"N/A",F414=BASE_DATOS!R$4,"INDICAR",F414=BASE_DATOS!R$7,"N/A",F414=BASE_DATOS!R$5,"INDICAR",F414=BASE_DATOS!R$6,"INDICAR",F414=BASE_DATOS!R$8," INDICAR",F414=BASE_DATOS!R$9," ")</f>
        <v>#NAME?</v>
      </c>
      <c r="H414" s="121"/>
      <c r="I414" s="122"/>
      <c r="J414" s="122"/>
      <c r="K414" s="122"/>
      <c r="L414" s="122"/>
      <c r="M414" s="122"/>
      <c r="N414" s="123">
        <f t="shared" si="12"/>
        <v>0</v>
      </c>
    </row>
    <row r="415" spans="1:14" ht="14.5" hidden="1">
      <c r="A415" s="252"/>
      <c r="B415" s="137"/>
      <c r="C415" s="138"/>
      <c r="D415" s="158"/>
      <c r="E415" s="140"/>
      <c r="F415" s="121"/>
      <c r="G415" s="160" t="e">
        <f ca="1">_xludf.IFS(F415=BASE_DATOS!R$2,"N/A",F415=BASE_DATOS!R$3,"N/A",F415=BASE_DATOS!R$4,"INDICAR",F415=BASE_DATOS!R$7,"N/A",F415=BASE_DATOS!R$5,"INDICAR",F415=BASE_DATOS!R$6,"INDICAR",F415=BASE_DATOS!R$8," INDICAR",F415=BASE_DATOS!R$9," ")</f>
        <v>#NAME?</v>
      </c>
      <c r="H415" s="121"/>
      <c r="I415" s="122"/>
      <c r="J415" s="122"/>
      <c r="K415" s="122"/>
      <c r="L415" s="122"/>
      <c r="M415" s="122"/>
      <c r="N415" s="123">
        <f t="shared" si="12"/>
        <v>0</v>
      </c>
    </row>
    <row r="416" spans="1:14" ht="14.5" hidden="1">
      <c r="A416" s="252"/>
      <c r="B416" s="137"/>
      <c r="C416" s="138"/>
      <c r="D416" s="158"/>
      <c r="E416" s="140"/>
      <c r="F416" s="121"/>
      <c r="G416" s="160" t="e">
        <f ca="1">_xludf.IFS(F416=BASE_DATOS!R$2,"N/A",F416=BASE_DATOS!R$3,"N/A",F416=BASE_DATOS!R$4,"INDICAR",F416=BASE_DATOS!R$7,"N/A",F416=BASE_DATOS!R$5,"INDICAR",F416=BASE_DATOS!R$6,"INDICAR",F416=BASE_DATOS!R$8," INDICAR",F416=BASE_DATOS!R$9," ")</f>
        <v>#NAME?</v>
      </c>
      <c r="H416" s="121"/>
      <c r="I416" s="122"/>
      <c r="J416" s="122"/>
      <c r="K416" s="122"/>
      <c r="L416" s="122"/>
      <c r="M416" s="122"/>
      <c r="N416" s="123">
        <f t="shared" si="12"/>
        <v>0</v>
      </c>
    </row>
    <row r="417" spans="1:14" ht="14.5" hidden="1">
      <c r="A417" s="253"/>
      <c r="B417" s="137"/>
      <c r="C417" s="140"/>
      <c r="D417" s="158"/>
      <c r="E417" s="140"/>
      <c r="F417" s="121"/>
      <c r="G417" s="160" t="e">
        <f ca="1">_xludf.IFS(F417=BASE_DATOS!R$2,"N/A",F417=BASE_DATOS!R$3,"N/A",F417=BASE_DATOS!R$4,"INDICAR",F417=BASE_DATOS!R$7,"N/A",F417=BASE_DATOS!R$5,"INDICAR",F417=BASE_DATOS!R$6,"INDICAR",F417=BASE_DATOS!R$8," INDICAR",F417=BASE_DATOS!R$9," ")</f>
        <v>#NAME?</v>
      </c>
      <c r="H417" s="121"/>
      <c r="I417" s="122"/>
      <c r="J417" s="122"/>
      <c r="K417" s="122"/>
      <c r="L417" s="122"/>
      <c r="M417" s="122"/>
      <c r="N417" s="123">
        <f t="shared" si="12"/>
        <v>0</v>
      </c>
    </row>
    <row r="418" spans="1:14" ht="14.5" hidden="1">
      <c r="A418" s="251"/>
      <c r="B418" s="137"/>
      <c r="C418" s="138"/>
      <c r="D418" s="158"/>
      <c r="E418" s="140"/>
      <c r="F418" s="121"/>
      <c r="G418" s="160" t="e">
        <f ca="1">_xludf.IFS(F418=BASE_DATOS!R$2,"N/A",F418=BASE_DATOS!R$3,"N/A",F418=BASE_DATOS!R$4,"INDICAR",F418=BASE_DATOS!R$7,"N/A",F418=BASE_DATOS!R$5,"INDICAR",F418=BASE_DATOS!R$6,"INDICAR",F418=BASE_DATOS!R$8," INDICAR",F418=BASE_DATOS!R$9," ")</f>
        <v>#NAME?</v>
      </c>
      <c r="H418" s="121"/>
      <c r="I418" s="122"/>
      <c r="J418" s="122"/>
      <c r="K418" s="122"/>
      <c r="L418" s="122"/>
      <c r="M418" s="122"/>
      <c r="N418" s="123">
        <f t="shared" si="12"/>
        <v>0</v>
      </c>
    </row>
    <row r="419" spans="1:14" ht="14.5" hidden="1">
      <c r="A419" s="252"/>
      <c r="B419" s="137"/>
      <c r="C419" s="138"/>
      <c r="D419" s="158"/>
      <c r="E419" s="140"/>
      <c r="F419" s="121"/>
      <c r="G419" s="160" t="e">
        <f ca="1">_xludf.IFS(F419=BASE_DATOS!R$2,"N/A",F419=BASE_DATOS!R$3,"N/A",F419=BASE_DATOS!R$4,"INDICAR",F419=BASE_DATOS!R$7,"N/A",F419=BASE_DATOS!R$5,"INDICAR",F419=BASE_DATOS!R$6,"INDICAR",F419=BASE_DATOS!R$8," INDICAR",F419=BASE_DATOS!R$9," ")</f>
        <v>#NAME?</v>
      </c>
      <c r="H419" s="121"/>
      <c r="I419" s="122"/>
      <c r="J419" s="122"/>
      <c r="K419" s="122"/>
      <c r="L419" s="122"/>
      <c r="M419" s="122"/>
      <c r="N419" s="123">
        <f t="shared" si="12"/>
        <v>0</v>
      </c>
    </row>
    <row r="420" spans="1:14" ht="14.5" hidden="1">
      <c r="A420" s="252"/>
      <c r="B420" s="137"/>
      <c r="C420" s="138"/>
      <c r="D420" s="158"/>
      <c r="E420" s="140"/>
      <c r="F420" s="121"/>
      <c r="G420" s="160" t="e">
        <f ca="1">_xludf.IFS(F420=BASE_DATOS!R$2,"N/A",F420=BASE_DATOS!R$3,"N/A",F420=BASE_DATOS!R$4,"INDICAR",F420=BASE_DATOS!R$7,"N/A",F420=BASE_DATOS!R$5,"INDICAR",F420=BASE_DATOS!R$6,"INDICAR",F420=BASE_DATOS!R$8," INDICAR",F420=BASE_DATOS!R$9," ")</f>
        <v>#NAME?</v>
      </c>
      <c r="H420" s="121"/>
      <c r="I420" s="122"/>
      <c r="J420" s="122"/>
      <c r="K420" s="122"/>
      <c r="L420" s="122"/>
      <c r="M420" s="122"/>
      <c r="N420" s="123">
        <f t="shared" si="12"/>
        <v>0</v>
      </c>
    </row>
    <row r="421" spans="1:14" ht="14.5" hidden="1">
      <c r="A421" s="252"/>
      <c r="B421" s="137"/>
      <c r="C421" s="138"/>
      <c r="D421" s="158"/>
      <c r="E421" s="140"/>
      <c r="F421" s="121"/>
      <c r="G421" s="160" t="e">
        <f ca="1">_xludf.IFS(F421=BASE_DATOS!R$2,"N/A",F421=BASE_DATOS!R$3,"N/A",F421=BASE_DATOS!R$4,"INDICAR",F421=BASE_DATOS!R$7,"N/A",F421=BASE_DATOS!R$5,"INDICAR",F421=BASE_DATOS!R$6,"INDICAR",F421=BASE_DATOS!R$8," INDICAR",F421=BASE_DATOS!R$9," ")</f>
        <v>#NAME?</v>
      </c>
      <c r="H421" s="121"/>
      <c r="I421" s="122"/>
      <c r="J421" s="122"/>
      <c r="K421" s="122"/>
      <c r="L421" s="122"/>
      <c r="M421" s="122"/>
      <c r="N421" s="123">
        <f t="shared" si="12"/>
        <v>0</v>
      </c>
    </row>
    <row r="422" spans="1:14" ht="14.5" hidden="1">
      <c r="A422" s="252"/>
      <c r="B422" s="137"/>
      <c r="C422" s="138"/>
      <c r="D422" s="158"/>
      <c r="E422" s="140"/>
      <c r="F422" s="121"/>
      <c r="G422" s="160" t="e">
        <f ca="1">_xludf.IFS(F422=BASE_DATOS!R$2,"N/A",F422=BASE_DATOS!R$3,"N/A",F422=BASE_DATOS!R$4,"INDICAR",F422=BASE_DATOS!R$7,"N/A",F422=BASE_DATOS!R$5,"INDICAR",F422=BASE_DATOS!R$6,"INDICAR",F422=BASE_DATOS!R$8," INDICAR",F422=BASE_DATOS!R$9," ")</f>
        <v>#NAME?</v>
      </c>
      <c r="H422" s="121"/>
      <c r="I422" s="122"/>
      <c r="J422" s="122"/>
      <c r="K422" s="122"/>
      <c r="L422" s="122"/>
      <c r="M422" s="122"/>
      <c r="N422" s="123">
        <f t="shared" si="12"/>
        <v>0</v>
      </c>
    </row>
    <row r="423" spans="1:14" ht="14.5" hidden="1">
      <c r="A423" s="252"/>
      <c r="B423" s="137"/>
      <c r="C423" s="138"/>
      <c r="D423" s="158"/>
      <c r="E423" s="140"/>
      <c r="F423" s="121"/>
      <c r="G423" s="160" t="e">
        <f ca="1">_xludf.IFS(F423=BASE_DATOS!R$2,"N/A",F423=BASE_DATOS!R$3,"N/A",F423=BASE_DATOS!R$4,"INDICAR",F423=BASE_DATOS!R$7,"N/A",F423=BASE_DATOS!R$5,"INDICAR",F423=BASE_DATOS!R$6,"INDICAR",F423=BASE_DATOS!R$8," INDICAR",F423=BASE_DATOS!R$9," ")</f>
        <v>#NAME?</v>
      </c>
      <c r="H423" s="121"/>
      <c r="I423" s="122"/>
      <c r="J423" s="122"/>
      <c r="K423" s="122"/>
      <c r="L423" s="122"/>
      <c r="M423" s="122"/>
      <c r="N423" s="123">
        <f t="shared" si="12"/>
        <v>0</v>
      </c>
    </row>
    <row r="424" spans="1:14" ht="14.5" hidden="1">
      <c r="A424" s="252"/>
      <c r="B424" s="137"/>
      <c r="C424" s="138"/>
      <c r="D424" s="158"/>
      <c r="E424" s="140"/>
      <c r="F424" s="121"/>
      <c r="G424" s="160" t="e">
        <f ca="1">_xludf.IFS(F424=BASE_DATOS!R$2,"N/A",F424=BASE_DATOS!R$3,"N/A",F424=BASE_DATOS!R$4,"INDICAR",F424=BASE_DATOS!R$7,"N/A",F424=BASE_DATOS!R$5,"INDICAR",F424=BASE_DATOS!R$6,"INDICAR",F424=BASE_DATOS!R$8," INDICAR",F424=BASE_DATOS!R$9," ")</f>
        <v>#NAME?</v>
      </c>
      <c r="H424" s="121"/>
      <c r="I424" s="122"/>
      <c r="J424" s="122"/>
      <c r="K424" s="122"/>
      <c r="L424" s="122"/>
      <c r="M424" s="122"/>
      <c r="N424" s="123">
        <f t="shared" si="12"/>
        <v>0</v>
      </c>
    </row>
    <row r="425" spans="1:14" ht="14.5" hidden="1">
      <c r="A425" s="252"/>
      <c r="B425" s="137"/>
      <c r="C425" s="138"/>
      <c r="D425" s="158"/>
      <c r="E425" s="140"/>
      <c r="F425" s="121"/>
      <c r="G425" s="160" t="e">
        <f ca="1">_xludf.IFS(F425=BASE_DATOS!R$2,"N/A",F425=BASE_DATOS!R$3,"N/A",F425=BASE_DATOS!R$4,"INDICAR",F425=BASE_DATOS!R$7,"N/A",F425=BASE_DATOS!R$5,"INDICAR",F425=BASE_DATOS!R$6,"INDICAR",F425=BASE_DATOS!R$8," INDICAR",F425=BASE_DATOS!R$9," ")</f>
        <v>#NAME?</v>
      </c>
      <c r="H425" s="121"/>
      <c r="I425" s="122"/>
      <c r="J425" s="122"/>
      <c r="K425" s="122"/>
      <c r="L425" s="122"/>
      <c r="M425" s="122"/>
      <c r="N425" s="123">
        <f t="shared" si="12"/>
        <v>0</v>
      </c>
    </row>
    <row r="426" spans="1:14" ht="14.5" hidden="1">
      <c r="A426" s="252"/>
      <c r="B426" s="137"/>
      <c r="C426" s="138"/>
      <c r="D426" s="158"/>
      <c r="E426" s="140"/>
      <c r="F426" s="121"/>
      <c r="G426" s="160" t="e">
        <f ca="1">_xludf.IFS(F426=BASE_DATOS!R$2,"N/A",F426=BASE_DATOS!R$3,"N/A",F426=BASE_DATOS!R$4,"INDICAR",F426=BASE_DATOS!R$7,"N/A",F426=BASE_DATOS!R$5,"INDICAR",F426=BASE_DATOS!R$6,"INDICAR",F426=BASE_DATOS!R$8," INDICAR",F426=BASE_DATOS!R$9," ")</f>
        <v>#NAME?</v>
      </c>
      <c r="H426" s="121"/>
      <c r="I426" s="122"/>
      <c r="J426" s="122"/>
      <c r="K426" s="122"/>
      <c r="L426" s="122"/>
      <c r="M426" s="122"/>
      <c r="N426" s="123">
        <f t="shared" si="12"/>
        <v>0</v>
      </c>
    </row>
    <row r="427" spans="1:14" ht="14.5" hidden="1">
      <c r="A427" s="252"/>
      <c r="B427" s="137"/>
      <c r="C427" s="138"/>
      <c r="D427" s="158"/>
      <c r="E427" s="140"/>
      <c r="F427" s="121"/>
      <c r="G427" s="160" t="e">
        <f ca="1">_xludf.IFS(F427=BASE_DATOS!R$2,"N/A",F427=BASE_DATOS!R$3,"N/A",F427=BASE_DATOS!R$4,"INDICAR",F427=BASE_DATOS!R$7,"N/A",F427=BASE_DATOS!R$5,"INDICAR",F427=BASE_DATOS!R$6,"INDICAR",F427=BASE_DATOS!R$8," INDICAR",F427=BASE_DATOS!R$9," ")</f>
        <v>#NAME?</v>
      </c>
      <c r="H427" s="121"/>
      <c r="I427" s="122"/>
      <c r="J427" s="122"/>
      <c r="K427" s="122"/>
      <c r="L427" s="122"/>
      <c r="M427" s="122"/>
      <c r="N427" s="123">
        <f t="shared" si="12"/>
        <v>0</v>
      </c>
    </row>
    <row r="428" spans="1:14" ht="14.5" hidden="1">
      <c r="A428" s="253"/>
      <c r="B428" s="137"/>
      <c r="C428" s="140"/>
      <c r="D428" s="158">
        <v>0</v>
      </c>
      <c r="E428" s="140"/>
      <c r="F428" s="121"/>
      <c r="G428" s="160" t="e">
        <f ca="1">_xludf.IFS(F428=BASE_DATOS!R$2,"N/A",F428=BASE_DATOS!R$3,"N/A",F428=BASE_DATOS!R$4,"INDICAR",F428=BASE_DATOS!R$7,"N/A",F428=BASE_DATOS!R$5,"INDICAR",F428=BASE_DATOS!R$6,"INDICAR",F428=BASE_DATOS!R$8," INDICAR",F428=BASE_DATOS!R$9," ")</f>
        <v>#NAME?</v>
      </c>
      <c r="H428" s="121"/>
      <c r="I428" s="122"/>
      <c r="J428" s="122"/>
      <c r="K428" s="122"/>
      <c r="L428" s="122"/>
      <c r="M428" s="122"/>
      <c r="N428" s="123">
        <f t="shared" si="12"/>
        <v>0</v>
      </c>
    </row>
    <row r="429" spans="1:14" ht="14.5">
      <c r="A429" s="209">
        <v>10</v>
      </c>
      <c r="B429" s="143"/>
      <c r="C429" s="142"/>
      <c r="D429" s="142"/>
      <c r="E429" s="142"/>
      <c r="F429" s="142"/>
      <c r="G429" s="142"/>
      <c r="H429" s="142"/>
      <c r="I429" s="142"/>
      <c r="J429" s="143"/>
      <c r="K429" s="143"/>
      <c r="L429" s="143"/>
      <c r="M429" s="143"/>
      <c r="N429" s="144"/>
    </row>
    <row r="430" spans="1:14" ht="14.5">
      <c r="A430" s="145"/>
      <c r="B430" s="146"/>
      <c r="C430" s="145"/>
      <c r="D430" s="145"/>
      <c r="E430" s="145"/>
      <c r="F430" s="145"/>
      <c r="G430" s="145"/>
      <c r="H430" s="145"/>
      <c r="I430" s="145"/>
      <c r="J430" s="146"/>
      <c r="K430" s="146"/>
      <c r="L430" s="146"/>
      <c r="M430" s="146"/>
      <c r="N430" s="147"/>
    </row>
    <row r="431" spans="1:14" ht="27" customHeight="1">
      <c r="A431" s="254" t="s">
        <v>413</v>
      </c>
      <c r="B431" s="255"/>
      <c r="C431" s="254" t="s">
        <v>153</v>
      </c>
      <c r="D431" s="256"/>
      <c r="E431" s="256"/>
      <c r="F431" s="256"/>
      <c r="G431" s="256"/>
      <c r="H431" s="256"/>
      <c r="I431" s="256"/>
      <c r="J431" s="256"/>
      <c r="K431" s="256"/>
      <c r="L431" s="256"/>
      <c r="M431" s="256"/>
      <c r="N431" s="255"/>
    </row>
    <row r="432" spans="1:14" ht="31">
      <c r="A432" s="99" t="s">
        <v>19</v>
      </c>
      <c r="B432" s="257" t="s">
        <v>90</v>
      </c>
      <c r="C432" s="255"/>
      <c r="D432" s="99" t="s">
        <v>447</v>
      </c>
      <c r="E432" s="258" t="str">
        <f t="array" ref="E432">INDEX(BASE_DATOS!U$2:U$103,MATCH(C431,BASE_DATOS!W$2:W$103,0))</f>
        <v xml:space="preserve">Fortalecer la gestión de la infraestructura y equipamiento, mediante criterios de calidad, integración, accesibilidad universal y sustentabilidad ambiental que potencie la acción sustantiva de excelencia y pertinencia. </v>
      </c>
      <c r="F432" s="256"/>
      <c r="G432" s="256"/>
      <c r="H432" s="256"/>
      <c r="I432" s="256"/>
      <c r="J432" s="256"/>
      <c r="K432" s="256"/>
      <c r="L432" s="256"/>
      <c r="M432" s="256"/>
      <c r="N432" s="255"/>
    </row>
    <row r="433" spans="1:14" ht="30.75" customHeight="1">
      <c r="A433" s="259" t="s">
        <v>415</v>
      </c>
      <c r="B433" s="260" t="s">
        <v>162</v>
      </c>
      <c r="C433" s="261"/>
      <c r="D433" s="262"/>
      <c r="E433" s="268" t="s">
        <v>416</v>
      </c>
      <c r="F433" s="273" t="str">
        <f t="array" ref="F433">INDEX(BASE_DATOS!Y$2:Y$103,MATCH(B433,BASE_DATOS!X$2:X$103,0))</f>
        <v>P. Institucionales E.O. 
P. Institucional del SMCG 
P. de Calidad 
P. Institucional para promover la ética  
P. para la incorporación de las tecnologías de información y la comunicación en los procesos académicos de la UNA 
P. sobre autoevaluación, mejoramiento y acreditación en la UNA 
P. Institucionales para el sistema de activo fijo  
P. Institucional desarrollo regional 
P. Programa Desarrollo Recursos Humanos</v>
      </c>
      <c r="G433" s="247"/>
      <c r="H433" s="247"/>
      <c r="I433" s="274" t="s">
        <v>417</v>
      </c>
      <c r="J433" s="275" t="str">
        <f t="array" ref="J433">INDEX(BASE_DATOS!Z$2:Z$103,MATCH(B433,BASE_DATOS!X$2:X$103,0))</f>
        <v>Cantidad de acciones interinstitucional de infraestructura y recursos universitarios</v>
      </c>
      <c r="K433" s="266"/>
      <c r="L433" s="266"/>
      <c r="M433" s="266"/>
      <c r="N433" s="267"/>
    </row>
    <row r="434" spans="1:14" ht="30.75" customHeight="1">
      <c r="A434" s="252"/>
      <c r="B434" s="263"/>
      <c r="C434" s="247"/>
      <c r="D434" s="264"/>
      <c r="E434" s="252"/>
      <c r="F434" s="247"/>
      <c r="G434" s="247"/>
      <c r="H434" s="247"/>
      <c r="I434" s="252"/>
      <c r="J434" s="276"/>
      <c r="K434" s="256"/>
      <c r="L434" s="256"/>
      <c r="M434" s="256"/>
      <c r="N434" s="255"/>
    </row>
    <row r="435" spans="1:14" ht="20.25" customHeight="1">
      <c r="A435" s="252"/>
      <c r="B435" s="263"/>
      <c r="C435" s="247"/>
      <c r="D435" s="264"/>
      <c r="E435" s="252"/>
      <c r="F435" s="247"/>
      <c r="G435" s="247"/>
      <c r="H435" s="247"/>
      <c r="I435" s="252"/>
      <c r="J435" s="276"/>
      <c r="K435" s="256"/>
      <c r="L435" s="256"/>
      <c r="M435" s="256"/>
      <c r="N435" s="255"/>
    </row>
    <row r="436" spans="1:14" ht="18" customHeight="1">
      <c r="A436" s="253"/>
      <c r="B436" s="265"/>
      <c r="C436" s="266"/>
      <c r="D436" s="267"/>
      <c r="E436" s="253"/>
      <c r="F436" s="266"/>
      <c r="G436" s="266"/>
      <c r="H436" s="266"/>
      <c r="I436" s="253"/>
      <c r="J436" s="276"/>
      <c r="K436" s="256"/>
      <c r="L436" s="256"/>
      <c r="M436" s="256"/>
      <c r="N436" s="255"/>
    </row>
    <row r="437" spans="1:14" ht="24" customHeight="1">
      <c r="A437" s="269" t="s">
        <v>418</v>
      </c>
      <c r="B437" s="269" t="s">
        <v>419</v>
      </c>
      <c r="C437" s="270" t="s">
        <v>420</v>
      </c>
      <c r="D437" s="269" t="s">
        <v>421</v>
      </c>
      <c r="E437" s="269" t="s">
        <v>422</v>
      </c>
      <c r="F437" s="272" t="s">
        <v>16</v>
      </c>
      <c r="G437" s="269" t="s">
        <v>423</v>
      </c>
      <c r="H437" s="269" t="s">
        <v>424</v>
      </c>
      <c r="I437" s="271" t="s">
        <v>425</v>
      </c>
      <c r="J437" s="256"/>
      <c r="K437" s="256"/>
      <c r="L437" s="256"/>
      <c r="M437" s="256"/>
      <c r="N437" s="255"/>
    </row>
    <row r="438" spans="1:14" ht="24" customHeight="1">
      <c r="A438" s="253"/>
      <c r="B438" s="253"/>
      <c r="C438" s="253"/>
      <c r="D438" s="253"/>
      <c r="E438" s="253"/>
      <c r="F438" s="265"/>
      <c r="G438" s="253"/>
      <c r="H438" s="253"/>
      <c r="I438" s="100">
        <v>2023</v>
      </c>
      <c r="J438" s="100">
        <v>2024</v>
      </c>
      <c r="K438" s="100">
        <v>2025</v>
      </c>
      <c r="L438" s="100">
        <v>2026</v>
      </c>
      <c r="M438" s="100">
        <v>2027</v>
      </c>
      <c r="N438" s="148" t="s">
        <v>426</v>
      </c>
    </row>
    <row r="439" spans="1:14" ht="25">
      <c r="A439" s="285" t="s">
        <v>599</v>
      </c>
      <c r="B439" s="137" t="s">
        <v>85</v>
      </c>
      <c r="C439" s="138" t="s">
        <v>600</v>
      </c>
      <c r="D439" s="159">
        <v>1</v>
      </c>
      <c r="E439" s="113">
        <v>0</v>
      </c>
      <c r="F439" s="114" t="s">
        <v>25</v>
      </c>
      <c r="G439" s="107" t="s">
        <v>428</v>
      </c>
      <c r="H439" s="114" t="s">
        <v>601</v>
      </c>
      <c r="I439" s="154">
        <v>0.5</v>
      </c>
      <c r="J439" s="154">
        <v>0.5</v>
      </c>
      <c r="K439" s="165"/>
      <c r="L439" s="165"/>
      <c r="M439" s="165"/>
      <c r="N439" s="109">
        <v>1</v>
      </c>
    </row>
    <row r="440" spans="1:14" ht="37.5">
      <c r="A440" s="286"/>
      <c r="B440" s="137" t="s">
        <v>130</v>
      </c>
      <c r="C440" s="138" t="s">
        <v>602</v>
      </c>
      <c r="D440" s="158">
        <v>5</v>
      </c>
      <c r="E440" s="140">
        <v>0</v>
      </c>
      <c r="F440" s="121" t="s">
        <v>25</v>
      </c>
      <c r="G440" s="160" t="e">
        <f ca="1">_xludf.IFS(F440=BASE_DATOS!R$2,"N/A",F440=BASE_DATOS!R$3,"N/A",F440=BASE_DATOS!R$4,"INDICAR",F440=BASE_DATOS!R$7,"N/A",F440=BASE_DATOS!R$5,"INDICAR",F440=BASE_DATOS!R$6,"INDICAR",F440=BASE_DATOS!R$8," INDICAR",F440=BASE_DATOS!R$9," ")</f>
        <v>#NAME?</v>
      </c>
      <c r="H440" s="121" t="s">
        <v>430</v>
      </c>
      <c r="I440" s="122">
        <v>0.2</v>
      </c>
      <c r="J440" s="122">
        <v>0.2</v>
      </c>
      <c r="K440" s="122">
        <v>0.2</v>
      </c>
      <c r="L440" s="122">
        <v>0.2</v>
      </c>
      <c r="M440" s="122">
        <v>0.2</v>
      </c>
      <c r="N440" s="123">
        <f t="shared" ref="N440:N471" si="13">SUM(I440:M440)</f>
        <v>1</v>
      </c>
    </row>
    <row r="441" spans="1:14" ht="29">
      <c r="A441" s="286"/>
      <c r="B441" s="137" t="s">
        <v>111</v>
      </c>
      <c r="C441" s="138" t="s">
        <v>603</v>
      </c>
      <c r="D441" s="158">
        <v>2</v>
      </c>
      <c r="E441" s="140">
        <v>0</v>
      </c>
      <c r="F441" s="121" t="s">
        <v>25</v>
      </c>
      <c r="G441" s="160" t="e">
        <f ca="1">_xludf.IFS(F441=BASE_DATOS!R$2,"N/A",F441=BASE_DATOS!R$3,"N/A",F441=BASE_DATOS!R$4,"INDICAR",F441=BASE_DATOS!R$7,"N/A",F441=BASE_DATOS!R$5,"INDICAR",F441=BASE_DATOS!R$6,"INDICAR",F441=BASE_DATOS!R$8," INDICAR",F441=BASE_DATOS!R$9," ")</f>
        <v>#NAME?</v>
      </c>
      <c r="H441" s="121" t="s">
        <v>430</v>
      </c>
      <c r="I441" s="122">
        <v>0.2</v>
      </c>
      <c r="J441" s="122">
        <v>0.2</v>
      </c>
      <c r="K441" s="122">
        <v>0.2</v>
      </c>
      <c r="L441" s="122">
        <v>0.2</v>
      </c>
      <c r="M441" s="122">
        <v>0.2</v>
      </c>
      <c r="N441" s="123">
        <f t="shared" si="13"/>
        <v>1</v>
      </c>
    </row>
    <row r="442" spans="1:14" ht="28">
      <c r="A442" s="286"/>
      <c r="B442" s="137" t="s">
        <v>135</v>
      </c>
      <c r="C442" s="138" t="s">
        <v>604</v>
      </c>
      <c r="D442" s="162">
        <v>5</v>
      </c>
      <c r="E442" s="113">
        <v>0</v>
      </c>
      <c r="F442" s="126" t="s">
        <v>25</v>
      </c>
      <c r="G442" s="141" t="e">
        <f ca="1">_xludf.IFS(F442=BASE_DATOS!R$2,"N/A",F442=BASE_DATOS!R$3,"N/A",F442=BASE_DATOS!R$4,"INDICAR",F442=BASE_DATOS!R$7,"N/A",F442=BASE_DATOS!R$5,"INDICAR",F442=BASE_DATOS!R$6,"INDICAR",F442=BASE_DATOS!R$8," INDICAR",F442=BASE_DATOS!R$9," ")</f>
        <v>#NAME?</v>
      </c>
      <c r="H442" s="126" t="s">
        <v>430</v>
      </c>
      <c r="I442" s="127">
        <v>0.2</v>
      </c>
      <c r="J442" s="127">
        <v>0.2</v>
      </c>
      <c r="K442" s="127">
        <v>0.2</v>
      </c>
      <c r="L442" s="127">
        <v>0.2</v>
      </c>
      <c r="M442" s="127">
        <v>0.2</v>
      </c>
      <c r="N442" s="123">
        <f t="shared" si="13"/>
        <v>1</v>
      </c>
    </row>
    <row r="443" spans="1:14" ht="25">
      <c r="A443" s="286"/>
      <c r="B443" s="137" t="s">
        <v>71</v>
      </c>
      <c r="C443" s="138" t="s">
        <v>605</v>
      </c>
      <c r="D443" s="158">
        <v>3</v>
      </c>
      <c r="E443" s="140">
        <v>0</v>
      </c>
      <c r="F443" s="121" t="s">
        <v>103</v>
      </c>
      <c r="G443" s="160" t="e">
        <f ca="1">_xludf.IFS(F443=BASE_DATOS!R$2,"N/A",F443=BASE_DATOS!R$3,"N/A",F443=BASE_DATOS!R$4,"INDICAR",F443=BASE_DATOS!R$7,"N/A",F443=BASE_DATOS!R$5,"INDICAR",F443=BASE_DATOS!R$6,"INDICAR",F443=BASE_DATOS!R$8," INDICAR",F443=BASE_DATOS!R$9," ")</f>
        <v>#NAME?</v>
      </c>
      <c r="H443" s="121" t="s">
        <v>430</v>
      </c>
      <c r="I443" s="122">
        <v>0.2</v>
      </c>
      <c r="J443" s="122">
        <v>0.2</v>
      </c>
      <c r="K443" s="122">
        <v>0.2</v>
      </c>
      <c r="L443" s="122">
        <v>0.2</v>
      </c>
      <c r="M443" s="122">
        <v>0.2</v>
      </c>
      <c r="N443" s="123">
        <f t="shared" si="13"/>
        <v>1</v>
      </c>
    </row>
    <row r="444" spans="1:14" ht="29">
      <c r="A444" s="286"/>
      <c r="B444" s="137" t="s">
        <v>111</v>
      </c>
      <c r="C444" s="140" t="s">
        <v>606</v>
      </c>
      <c r="D444" s="158">
        <v>2</v>
      </c>
      <c r="E444" s="140" t="s">
        <v>607</v>
      </c>
      <c r="F444" s="121" t="s">
        <v>25</v>
      </c>
      <c r="G444" s="160" t="e">
        <f ca="1">_xludf.IFS(F444=BASE_DATOS!R$2,"N/A",F444=BASE_DATOS!R$3,"N/A",F444=BASE_DATOS!R$4,"INDICAR",F444=BASE_DATOS!R$7,"N/A",F444=BASE_DATOS!R$5,"INDICAR",F444=BASE_DATOS!R$6,"INDICAR",F444=BASE_DATOS!R$8," INDICAR",F444=BASE_DATOS!R$9," ")</f>
        <v>#NAME?</v>
      </c>
      <c r="H444" s="121" t="s">
        <v>430</v>
      </c>
      <c r="I444" s="122">
        <v>0.2</v>
      </c>
      <c r="J444" s="122">
        <v>0.2</v>
      </c>
      <c r="K444" s="122">
        <v>0.2</v>
      </c>
      <c r="L444" s="122">
        <v>0.2</v>
      </c>
      <c r="M444" s="122">
        <v>0.2</v>
      </c>
      <c r="N444" s="123">
        <f t="shared" si="13"/>
        <v>1</v>
      </c>
    </row>
    <row r="445" spans="1:14" ht="14.5" hidden="1">
      <c r="A445" s="286"/>
      <c r="B445" s="137"/>
      <c r="C445" s="138"/>
      <c r="D445" s="158"/>
      <c r="E445" s="140"/>
      <c r="F445" s="121"/>
      <c r="G445" s="160" t="e">
        <f ca="1">_xludf.IFS(F445=BASE_DATOS!R$2,"N/A",F445=BASE_DATOS!R$3,"N/A",F445=BASE_DATOS!R$4,"INDICAR",F445=BASE_DATOS!R$7,"N/A",F445=BASE_DATOS!R$5,"INDICAR",F445=BASE_DATOS!R$6,"INDICAR",F445=BASE_DATOS!R$8," INDICAR",F445=BASE_DATOS!R$9," ")</f>
        <v>#NAME?</v>
      </c>
      <c r="H445" s="121"/>
      <c r="I445" s="122"/>
      <c r="J445" s="122"/>
      <c r="K445" s="122"/>
      <c r="L445" s="122"/>
      <c r="M445" s="122"/>
      <c r="N445" s="123">
        <f t="shared" si="13"/>
        <v>0</v>
      </c>
    </row>
    <row r="446" spans="1:14" ht="14.5" hidden="1">
      <c r="A446" s="286"/>
      <c r="B446" s="137"/>
      <c r="C446" s="138"/>
      <c r="D446" s="158"/>
      <c r="E446" s="140"/>
      <c r="F446" s="121"/>
      <c r="G446" s="160" t="e">
        <f ca="1">_xludf.IFS(F446=BASE_DATOS!R$2,"N/A",F446=BASE_DATOS!R$3,"N/A",F446=BASE_DATOS!R$4,"INDICAR",F446=BASE_DATOS!R$7,"N/A",F446=BASE_DATOS!R$5,"INDICAR",F446=BASE_DATOS!R$6,"INDICAR",F446=BASE_DATOS!R$8," INDICAR",F446=BASE_DATOS!R$9," ")</f>
        <v>#NAME?</v>
      </c>
      <c r="H446" s="121"/>
      <c r="I446" s="122"/>
      <c r="J446" s="122"/>
      <c r="K446" s="122"/>
      <c r="L446" s="122"/>
      <c r="M446" s="122"/>
      <c r="N446" s="123">
        <f t="shared" si="13"/>
        <v>0</v>
      </c>
    </row>
    <row r="447" spans="1:14" ht="14.5" hidden="1">
      <c r="A447" s="286"/>
      <c r="B447" s="137"/>
      <c r="C447" s="138"/>
      <c r="D447" s="158"/>
      <c r="E447" s="140"/>
      <c r="F447" s="121"/>
      <c r="G447" s="160" t="e">
        <f ca="1">_xludf.IFS(F447=BASE_DATOS!R$2,"N/A",F447=BASE_DATOS!R$3,"N/A",F447=BASE_DATOS!R$4,"INDICAR",F447=BASE_DATOS!R$7,"N/A",F447=BASE_DATOS!R$5,"INDICAR",F447=BASE_DATOS!R$6,"INDICAR",F447=BASE_DATOS!R$8," INDICAR",F447=BASE_DATOS!R$9," ")</f>
        <v>#NAME?</v>
      </c>
      <c r="H447" s="121"/>
      <c r="I447" s="122"/>
      <c r="J447" s="122"/>
      <c r="K447" s="122"/>
      <c r="L447" s="122"/>
      <c r="M447" s="122"/>
      <c r="N447" s="123">
        <f t="shared" si="13"/>
        <v>0</v>
      </c>
    </row>
    <row r="448" spans="1:14" ht="14.5" hidden="1">
      <c r="A448" s="286"/>
      <c r="B448" s="137"/>
      <c r="C448" s="138"/>
      <c r="D448" s="158"/>
      <c r="E448" s="140"/>
      <c r="F448" s="121"/>
      <c r="G448" s="160" t="e">
        <f ca="1">_xludf.IFS(F448=BASE_DATOS!R$2,"N/A",F448=BASE_DATOS!R$3,"N/A",F448=BASE_DATOS!R$4,"INDICAR",F448=BASE_DATOS!R$7,"N/A",F448=BASE_DATOS!R$5,"INDICAR",F448=BASE_DATOS!R$6,"INDICAR",F448=BASE_DATOS!R$8," INDICAR",F448=BASE_DATOS!R$9," ")</f>
        <v>#NAME?</v>
      </c>
      <c r="H448" s="121"/>
      <c r="I448" s="122"/>
      <c r="J448" s="122"/>
      <c r="K448" s="122"/>
      <c r="L448" s="122"/>
      <c r="M448" s="122"/>
      <c r="N448" s="123">
        <f t="shared" si="13"/>
        <v>0</v>
      </c>
    </row>
    <row r="449" spans="1:14" ht="14.5" hidden="1">
      <c r="A449" s="287"/>
      <c r="B449" s="137"/>
      <c r="C449" s="140"/>
      <c r="D449" s="158"/>
      <c r="E449" s="140"/>
      <c r="F449" s="121"/>
      <c r="G449" s="160" t="e">
        <f ca="1">_xludf.IFS(F449=BASE_DATOS!R$2,"N/A",F449=BASE_DATOS!R$3,"N/A",F449=BASE_DATOS!R$4,"INDICAR",F449=BASE_DATOS!R$7,"N/A",F449=BASE_DATOS!R$5,"INDICAR",F449=BASE_DATOS!R$6,"INDICAR",F449=BASE_DATOS!R$8," INDICAR",F449=BASE_DATOS!R$9," ")</f>
        <v>#NAME?</v>
      </c>
      <c r="H449" s="121"/>
      <c r="I449" s="122"/>
      <c r="J449" s="122"/>
      <c r="K449" s="122"/>
      <c r="L449" s="122"/>
      <c r="M449" s="122"/>
      <c r="N449" s="123">
        <f t="shared" si="13"/>
        <v>0</v>
      </c>
    </row>
    <row r="450" spans="1:14" ht="14.5" hidden="1">
      <c r="A450" s="251"/>
      <c r="B450" s="137"/>
      <c r="C450" s="138"/>
      <c r="D450" s="158"/>
      <c r="E450" s="140"/>
      <c r="F450" s="121"/>
      <c r="G450" s="160" t="e">
        <f ca="1">_xludf.IFS(F450=BASE_DATOS!R$2,"N/A",F450=BASE_DATOS!R$3,"N/A",F450=BASE_DATOS!R$4,"INDICAR",F450=BASE_DATOS!R$7,"N/A",F450=BASE_DATOS!R$5,"INDICAR",F450=BASE_DATOS!R$6,"INDICAR",F450=BASE_DATOS!R$8," INDICAR",F450=BASE_DATOS!R$9," ")</f>
        <v>#NAME?</v>
      </c>
      <c r="H450" s="121"/>
      <c r="I450" s="122"/>
      <c r="J450" s="122"/>
      <c r="K450" s="122"/>
      <c r="L450" s="122"/>
      <c r="M450" s="122"/>
      <c r="N450" s="123">
        <f t="shared" si="13"/>
        <v>0</v>
      </c>
    </row>
    <row r="451" spans="1:14" ht="14.5" hidden="1">
      <c r="A451" s="252"/>
      <c r="B451" s="137"/>
      <c r="C451" s="138"/>
      <c r="D451" s="158"/>
      <c r="E451" s="140"/>
      <c r="F451" s="121"/>
      <c r="G451" s="160" t="e">
        <f ca="1">_xludf.IFS(F451=BASE_DATOS!R$2,"N/A",F451=BASE_DATOS!R$3,"N/A",F451=BASE_DATOS!R$4,"INDICAR",F451=BASE_DATOS!R$7,"N/A",F451=BASE_DATOS!R$5,"INDICAR",F451=BASE_DATOS!R$6,"INDICAR",F451=BASE_DATOS!R$8," INDICAR",F451=BASE_DATOS!R$9," ")</f>
        <v>#NAME?</v>
      </c>
      <c r="H451" s="121"/>
      <c r="I451" s="122"/>
      <c r="J451" s="122"/>
      <c r="K451" s="122"/>
      <c r="L451" s="122"/>
      <c r="M451" s="122"/>
      <c r="N451" s="123">
        <f t="shared" si="13"/>
        <v>0</v>
      </c>
    </row>
    <row r="452" spans="1:14" ht="14.5" hidden="1">
      <c r="A452" s="252"/>
      <c r="B452" s="137"/>
      <c r="C452" s="138"/>
      <c r="D452" s="158"/>
      <c r="E452" s="140"/>
      <c r="F452" s="121"/>
      <c r="G452" s="160" t="e">
        <f ca="1">_xludf.IFS(F452=BASE_DATOS!R$2,"N/A",F452=BASE_DATOS!R$3,"N/A",F452=BASE_DATOS!R$4,"INDICAR",F452=BASE_DATOS!R$7,"N/A",F452=BASE_DATOS!R$5,"INDICAR",F452=BASE_DATOS!R$6,"INDICAR",F452=BASE_DATOS!R$8," INDICAR",F452=BASE_DATOS!R$9," ")</f>
        <v>#NAME?</v>
      </c>
      <c r="H452" s="121"/>
      <c r="I452" s="122"/>
      <c r="J452" s="122"/>
      <c r="K452" s="122"/>
      <c r="L452" s="122"/>
      <c r="M452" s="122"/>
      <c r="N452" s="123">
        <f t="shared" si="13"/>
        <v>0</v>
      </c>
    </row>
    <row r="453" spans="1:14" ht="14.5" hidden="1">
      <c r="A453" s="252"/>
      <c r="B453" s="137"/>
      <c r="C453" s="138"/>
      <c r="D453" s="158"/>
      <c r="E453" s="140"/>
      <c r="F453" s="121"/>
      <c r="G453" s="160" t="e">
        <f ca="1">_xludf.IFS(F453=BASE_DATOS!R$2,"N/A",F453=BASE_DATOS!R$3,"N/A",F453=BASE_DATOS!R$4,"INDICAR",F453=BASE_DATOS!R$7,"N/A",F453=BASE_DATOS!R$5,"INDICAR",F453=BASE_DATOS!R$6,"INDICAR",F453=BASE_DATOS!R$8," INDICAR",F453=BASE_DATOS!R$9," ")</f>
        <v>#NAME?</v>
      </c>
      <c r="H453" s="121"/>
      <c r="I453" s="122"/>
      <c r="J453" s="122"/>
      <c r="K453" s="122"/>
      <c r="L453" s="122"/>
      <c r="M453" s="122"/>
      <c r="N453" s="123">
        <f t="shared" si="13"/>
        <v>0</v>
      </c>
    </row>
    <row r="454" spans="1:14" ht="14.5" hidden="1">
      <c r="A454" s="252"/>
      <c r="B454" s="137"/>
      <c r="C454" s="138"/>
      <c r="D454" s="158"/>
      <c r="E454" s="140"/>
      <c r="F454" s="121"/>
      <c r="G454" s="160" t="e">
        <f ca="1">_xludf.IFS(F454=BASE_DATOS!R$2,"N/A",F454=BASE_DATOS!R$3,"N/A",F454=BASE_DATOS!R$4,"INDICAR",F454=BASE_DATOS!R$7,"N/A",F454=BASE_DATOS!R$5,"INDICAR",F454=BASE_DATOS!R$6,"INDICAR",F454=BASE_DATOS!R$8," INDICAR",F454=BASE_DATOS!R$9," ")</f>
        <v>#NAME?</v>
      </c>
      <c r="H454" s="121"/>
      <c r="I454" s="122"/>
      <c r="J454" s="122"/>
      <c r="K454" s="122"/>
      <c r="L454" s="122"/>
      <c r="M454" s="122"/>
      <c r="N454" s="123">
        <f t="shared" si="13"/>
        <v>0</v>
      </c>
    </row>
    <row r="455" spans="1:14" ht="14.5" hidden="1">
      <c r="A455" s="252"/>
      <c r="B455" s="137"/>
      <c r="C455" s="138"/>
      <c r="D455" s="158"/>
      <c r="E455" s="140"/>
      <c r="F455" s="121"/>
      <c r="G455" s="160" t="e">
        <f ca="1">_xludf.IFS(F455=BASE_DATOS!R$2,"N/A",F455=BASE_DATOS!R$3,"N/A",F455=BASE_DATOS!R$4,"INDICAR",F455=BASE_DATOS!R$7,"N/A",F455=BASE_DATOS!R$5,"INDICAR",F455=BASE_DATOS!R$6,"INDICAR",F455=BASE_DATOS!R$8," INDICAR",F455=BASE_DATOS!R$9," ")</f>
        <v>#NAME?</v>
      </c>
      <c r="H455" s="121"/>
      <c r="I455" s="122"/>
      <c r="J455" s="122"/>
      <c r="K455" s="122"/>
      <c r="L455" s="122"/>
      <c r="M455" s="122"/>
      <c r="N455" s="123">
        <f t="shared" si="13"/>
        <v>0</v>
      </c>
    </row>
    <row r="456" spans="1:14" ht="14.5" hidden="1">
      <c r="A456" s="252"/>
      <c r="B456" s="137"/>
      <c r="C456" s="138"/>
      <c r="D456" s="158"/>
      <c r="E456" s="140"/>
      <c r="F456" s="121"/>
      <c r="G456" s="160" t="e">
        <f ca="1">_xludf.IFS(F456=BASE_DATOS!R$2,"N/A",F456=BASE_DATOS!R$3,"N/A",F456=BASE_DATOS!R$4,"INDICAR",F456=BASE_DATOS!R$7,"N/A",F456=BASE_DATOS!R$5,"INDICAR",F456=BASE_DATOS!R$6,"INDICAR",F456=BASE_DATOS!R$8," INDICAR",F456=BASE_DATOS!R$9," ")</f>
        <v>#NAME?</v>
      </c>
      <c r="H456" s="121"/>
      <c r="I456" s="122"/>
      <c r="J456" s="122"/>
      <c r="K456" s="122"/>
      <c r="L456" s="122"/>
      <c r="M456" s="122"/>
      <c r="N456" s="123">
        <f t="shared" si="13"/>
        <v>0</v>
      </c>
    </row>
    <row r="457" spans="1:14" ht="14.5" hidden="1">
      <c r="A457" s="252"/>
      <c r="B457" s="137"/>
      <c r="C457" s="138"/>
      <c r="D457" s="158"/>
      <c r="E457" s="140"/>
      <c r="F457" s="121"/>
      <c r="G457" s="160" t="e">
        <f ca="1">_xludf.IFS(F457=BASE_DATOS!R$2,"N/A",F457=BASE_DATOS!R$3,"N/A",F457=BASE_DATOS!R$4,"INDICAR",F457=BASE_DATOS!R$7,"N/A",F457=BASE_DATOS!R$5,"INDICAR",F457=BASE_DATOS!R$6,"INDICAR",F457=BASE_DATOS!R$8," INDICAR",F457=BASE_DATOS!R$9," ")</f>
        <v>#NAME?</v>
      </c>
      <c r="H457" s="121"/>
      <c r="I457" s="122"/>
      <c r="J457" s="122"/>
      <c r="K457" s="122"/>
      <c r="L457" s="122"/>
      <c r="M457" s="122"/>
      <c r="N457" s="123">
        <f t="shared" si="13"/>
        <v>0</v>
      </c>
    </row>
    <row r="458" spans="1:14" ht="14.5" hidden="1">
      <c r="A458" s="252"/>
      <c r="B458" s="137"/>
      <c r="C458" s="138"/>
      <c r="D458" s="158"/>
      <c r="E458" s="140"/>
      <c r="F458" s="121"/>
      <c r="G458" s="160" t="e">
        <f ca="1">_xludf.IFS(F458=BASE_DATOS!R$2,"N/A",F458=BASE_DATOS!R$3,"N/A",F458=BASE_DATOS!R$4,"INDICAR",F458=BASE_DATOS!R$7,"N/A",F458=BASE_DATOS!R$5,"INDICAR",F458=BASE_DATOS!R$6,"INDICAR",F458=BASE_DATOS!R$8," INDICAR",F458=BASE_DATOS!R$9," ")</f>
        <v>#NAME?</v>
      </c>
      <c r="H458" s="121"/>
      <c r="I458" s="122"/>
      <c r="J458" s="122"/>
      <c r="K458" s="122"/>
      <c r="L458" s="122"/>
      <c r="M458" s="122"/>
      <c r="N458" s="123">
        <f t="shared" si="13"/>
        <v>0</v>
      </c>
    </row>
    <row r="459" spans="1:14" ht="14.5" hidden="1">
      <c r="A459" s="252"/>
      <c r="B459" s="137"/>
      <c r="C459" s="138"/>
      <c r="D459" s="158"/>
      <c r="E459" s="140"/>
      <c r="F459" s="121"/>
      <c r="G459" s="160" t="e">
        <f ca="1">_xludf.IFS(F459=BASE_DATOS!R$2,"N/A",F459=BASE_DATOS!R$3,"N/A",F459=BASE_DATOS!R$4,"INDICAR",F459=BASE_DATOS!R$7,"N/A",F459=BASE_DATOS!R$5,"INDICAR",F459=BASE_DATOS!R$6,"INDICAR",F459=BASE_DATOS!R$8," INDICAR",F459=BASE_DATOS!R$9," ")</f>
        <v>#NAME?</v>
      </c>
      <c r="H459" s="121"/>
      <c r="I459" s="122"/>
      <c r="J459" s="122"/>
      <c r="K459" s="122"/>
      <c r="L459" s="122"/>
      <c r="M459" s="122"/>
      <c r="N459" s="123">
        <f t="shared" si="13"/>
        <v>0</v>
      </c>
    </row>
    <row r="460" spans="1:14" ht="14.5" hidden="1">
      <c r="A460" s="253"/>
      <c r="B460" s="137"/>
      <c r="C460" s="140"/>
      <c r="D460" s="158"/>
      <c r="E460" s="140"/>
      <c r="F460" s="121"/>
      <c r="G460" s="160" t="e">
        <f ca="1">_xludf.IFS(F460=BASE_DATOS!R$2,"N/A",F460=BASE_DATOS!R$3,"N/A",F460=BASE_DATOS!R$4,"INDICAR",F460=BASE_DATOS!R$7,"N/A",F460=BASE_DATOS!R$5,"INDICAR",F460=BASE_DATOS!R$6,"INDICAR",F460=BASE_DATOS!R$8," INDICAR",F460=BASE_DATOS!R$9," ")</f>
        <v>#NAME?</v>
      </c>
      <c r="H460" s="121"/>
      <c r="I460" s="122"/>
      <c r="J460" s="122"/>
      <c r="K460" s="122"/>
      <c r="L460" s="122"/>
      <c r="M460" s="122"/>
      <c r="N460" s="123">
        <f t="shared" si="13"/>
        <v>0</v>
      </c>
    </row>
    <row r="461" spans="1:14" ht="14.5" hidden="1">
      <c r="A461" s="251"/>
      <c r="B461" s="137"/>
      <c r="C461" s="138"/>
      <c r="D461" s="158"/>
      <c r="E461" s="140"/>
      <c r="F461" s="121"/>
      <c r="G461" s="160" t="e">
        <f ca="1">_xludf.IFS(F461=BASE_DATOS!R$2,"N/A",F461=BASE_DATOS!R$3,"N/A",F461=BASE_DATOS!R$4,"INDICAR",F461=BASE_DATOS!R$7,"N/A",F461=BASE_DATOS!R$5,"INDICAR",F461=BASE_DATOS!R$6,"INDICAR",F461=BASE_DATOS!R$8," INDICAR",F461=BASE_DATOS!R$9," ")</f>
        <v>#NAME?</v>
      </c>
      <c r="H461" s="121"/>
      <c r="I461" s="122"/>
      <c r="J461" s="122"/>
      <c r="K461" s="122"/>
      <c r="L461" s="122"/>
      <c r="M461" s="122"/>
      <c r="N461" s="123">
        <f t="shared" si="13"/>
        <v>0</v>
      </c>
    </row>
    <row r="462" spans="1:14" ht="14.5" hidden="1">
      <c r="A462" s="252"/>
      <c r="B462" s="137"/>
      <c r="C462" s="138"/>
      <c r="D462" s="158"/>
      <c r="E462" s="140"/>
      <c r="F462" s="121"/>
      <c r="G462" s="160" t="e">
        <f ca="1">_xludf.IFS(F462=BASE_DATOS!R$2,"N/A",F462=BASE_DATOS!R$3,"N/A",F462=BASE_DATOS!R$4,"INDICAR",F462=BASE_DATOS!R$7,"N/A",F462=BASE_DATOS!R$5,"INDICAR",F462=BASE_DATOS!R$6,"INDICAR",F462=BASE_DATOS!R$8," INDICAR",F462=BASE_DATOS!R$9," ")</f>
        <v>#NAME?</v>
      </c>
      <c r="H462" s="121"/>
      <c r="I462" s="122"/>
      <c r="J462" s="122"/>
      <c r="K462" s="122"/>
      <c r="L462" s="122"/>
      <c r="M462" s="122"/>
      <c r="N462" s="123">
        <f t="shared" si="13"/>
        <v>0</v>
      </c>
    </row>
    <row r="463" spans="1:14" ht="14.5" hidden="1">
      <c r="A463" s="252"/>
      <c r="B463" s="137"/>
      <c r="C463" s="138"/>
      <c r="D463" s="158"/>
      <c r="E463" s="140"/>
      <c r="F463" s="121"/>
      <c r="G463" s="160" t="e">
        <f ca="1">_xludf.IFS(F463=BASE_DATOS!R$2,"N/A",F463=BASE_DATOS!R$3,"N/A",F463=BASE_DATOS!R$4,"INDICAR",F463=BASE_DATOS!R$7,"N/A",F463=BASE_DATOS!R$5,"INDICAR",F463=BASE_DATOS!R$6,"INDICAR",F463=BASE_DATOS!R$8," INDICAR",F463=BASE_DATOS!R$9," ")</f>
        <v>#NAME?</v>
      </c>
      <c r="H463" s="121"/>
      <c r="I463" s="122"/>
      <c r="J463" s="122"/>
      <c r="K463" s="122"/>
      <c r="L463" s="122"/>
      <c r="M463" s="122"/>
      <c r="N463" s="123">
        <f t="shared" si="13"/>
        <v>0</v>
      </c>
    </row>
    <row r="464" spans="1:14" ht="14.5" hidden="1">
      <c r="A464" s="252"/>
      <c r="B464" s="137"/>
      <c r="C464" s="138"/>
      <c r="D464" s="158"/>
      <c r="E464" s="140"/>
      <c r="F464" s="121"/>
      <c r="G464" s="160" t="e">
        <f ca="1">_xludf.IFS(F464=BASE_DATOS!R$2,"N/A",F464=BASE_DATOS!R$3,"N/A",F464=BASE_DATOS!R$4,"INDICAR",F464=BASE_DATOS!R$7,"N/A",F464=BASE_DATOS!R$5,"INDICAR",F464=BASE_DATOS!R$6,"INDICAR",F464=BASE_DATOS!R$8," INDICAR",F464=BASE_DATOS!R$9," ")</f>
        <v>#NAME?</v>
      </c>
      <c r="H464" s="121"/>
      <c r="I464" s="122"/>
      <c r="J464" s="122"/>
      <c r="K464" s="122"/>
      <c r="L464" s="122"/>
      <c r="M464" s="122"/>
      <c r="N464" s="123">
        <f t="shared" si="13"/>
        <v>0</v>
      </c>
    </row>
    <row r="465" spans="1:14" ht="14.5" hidden="1">
      <c r="A465" s="252"/>
      <c r="B465" s="137"/>
      <c r="C465" s="138"/>
      <c r="D465" s="158"/>
      <c r="E465" s="140"/>
      <c r="F465" s="121"/>
      <c r="G465" s="160" t="e">
        <f ca="1">_xludf.IFS(F465=BASE_DATOS!R$2,"N/A",F465=BASE_DATOS!R$3,"N/A",F465=BASE_DATOS!R$4,"INDICAR",F465=BASE_DATOS!R$7,"N/A",F465=BASE_DATOS!R$5,"INDICAR",F465=BASE_DATOS!R$6,"INDICAR",F465=BASE_DATOS!R$8," INDICAR",F465=BASE_DATOS!R$9," ")</f>
        <v>#NAME?</v>
      </c>
      <c r="H465" s="121"/>
      <c r="I465" s="122"/>
      <c r="J465" s="122"/>
      <c r="K465" s="122"/>
      <c r="L465" s="122"/>
      <c r="M465" s="122"/>
      <c r="N465" s="123">
        <f t="shared" si="13"/>
        <v>0</v>
      </c>
    </row>
    <row r="466" spans="1:14" ht="14.5" hidden="1">
      <c r="A466" s="252"/>
      <c r="B466" s="137"/>
      <c r="C466" s="138"/>
      <c r="D466" s="158"/>
      <c r="E466" s="140"/>
      <c r="F466" s="121"/>
      <c r="G466" s="160" t="e">
        <f ca="1">_xludf.IFS(F466=BASE_DATOS!R$2,"N/A",F466=BASE_DATOS!R$3,"N/A",F466=BASE_DATOS!R$4,"INDICAR",F466=BASE_DATOS!R$7,"N/A",F466=BASE_DATOS!R$5,"INDICAR",F466=BASE_DATOS!R$6,"INDICAR",F466=BASE_DATOS!R$8," INDICAR",F466=BASE_DATOS!R$9," ")</f>
        <v>#NAME?</v>
      </c>
      <c r="H466" s="121"/>
      <c r="I466" s="122"/>
      <c r="J466" s="122"/>
      <c r="K466" s="122"/>
      <c r="L466" s="122"/>
      <c r="M466" s="122"/>
      <c r="N466" s="123">
        <f t="shared" si="13"/>
        <v>0</v>
      </c>
    </row>
    <row r="467" spans="1:14" ht="14.5" hidden="1">
      <c r="A467" s="252"/>
      <c r="B467" s="137"/>
      <c r="C467" s="138"/>
      <c r="D467" s="158"/>
      <c r="E467" s="140"/>
      <c r="F467" s="121"/>
      <c r="G467" s="160" t="e">
        <f ca="1">_xludf.IFS(F467=BASE_DATOS!R$2,"N/A",F467=BASE_DATOS!R$3,"N/A",F467=BASE_DATOS!R$4,"INDICAR",F467=BASE_DATOS!R$7,"N/A",F467=BASE_DATOS!R$5,"INDICAR",F467=BASE_DATOS!R$6,"INDICAR",F467=BASE_DATOS!R$8," INDICAR",F467=BASE_DATOS!R$9," ")</f>
        <v>#NAME?</v>
      </c>
      <c r="H467" s="121"/>
      <c r="I467" s="122"/>
      <c r="J467" s="122"/>
      <c r="K467" s="122"/>
      <c r="L467" s="122"/>
      <c r="M467" s="122"/>
      <c r="N467" s="123">
        <f t="shared" si="13"/>
        <v>0</v>
      </c>
    </row>
    <row r="468" spans="1:14" ht="14.5" hidden="1">
      <c r="A468" s="252"/>
      <c r="B468" s="137"/>
      <c r="C468" s="138"/>
      <c r="D468" s="158"/>
      <c r="E468" s="140"/>
      <c r="F468" s="121"/>
      <c r="G468" s="160" t="e">
        <f ca="1">_xludf.IFS(F468=BASE_DATOS!R$2,"N/A",F468=BASE_DATOS!R$3,"N/A",F468=BASE_DATOS!R$4,"INDICAR",F468=BASE_DATOS!R$7,"N/A",F468=BASE_DATOS!R$5,"INDICAR",F468=BASE_DATOS!R$6,"INDICAR",F468=BASE_DATOS!R$8," INDICAR",F468=BASE_DATOS!R$9," ")</f>
        <v>#NAME?</v>
      </c>
      <c r="H468" s="121"/>
      <c r="I468" s="122"/>
      <c r="J468" s="122"/>
      <c r="K468" s="122"/>
      <c r="L468" s="122"/>
      <c r="M468" s="122"/>
      <c r="N468" s="123">
        <f t="shared" si="13"/>
        <v>0</v>
      </c>
    </row>
    <row r="469" spans="1:14" ht="30" hidden="1" customHeight="1">
      <c r="A469" s="252"/>
      <c r="B469" s="137"/>
      <c r="C469" s="138"/>
      <c r="D469" s="158"/>
      <c r="E469" s="140"/>
      <c r="F469" s="121"/>
      <c r="G469" s="160" t="e">
        <f ca="1">_xludf.IFS(F469=BASE_DATOS!R$2,"N/A",F469=BASE_DATOS!R$3,"N/A",F469=BASE_DATOS!R$4,"INDICAR",F469=BASE_DATOS!R$7,"N/A",F469=BASE_DATOS!R$5,"INDICAR",F469=BASE_DATOS!R$6,"INDICAR",F469=BASE_DATOS!R$8," INDICAR",F469=BASE_DATOS!R$9," ")</f>
        <v>#NAME?</v>
      </c>
      <c r="H469" s="121"/>
      <c r="I469" s="122"/>
      <c r="J469" s="122"/>
      <c r="K469" s="122"/>
      <c r="L469" s="122"/>
      <c r="M469" s="122"/>
      <c r="N469" s="123">
        <f t="shared" si="13"/>
        <v>0</v>
      </c>
    </row>
    <row r="470" spans="1:14" ht="14.5" hidden="1">
      <c r="A470" s="252"/>
      <c r="B470" s="137"/>
      <c r="C470" s="138"/>
      <c r="D470" s="158"/>
      <c r="E470" s="140"/>
      <c r="F470" s="121"/>
      <c r="G470" s="160" t="e">
        <f ca="1">_xludf.IFS(F470=BASE_DATOS!R$2,"N/A",F470=BASE_DATOS!R$3,"N/A",F470=BASE_DATOS!R$4,"INDICAR",F470=BASE_DATOS!R$7,"N/A",F470=BASE_DATOS!R$5,"INDICAR",F470=BASE_DATOS!R$6,"INDICAR",F470=BASE_DATOS!R$8," INDICAR",F470=BASE_DATOS!R$9," ")</f>
        <v>#NAME?</v>
      </c>
      <c r="H470" s="121"/>
      <c r="I470" s="122"/>
      <c r="J470" s="122"/>
      <c r="K470" s="122"/>
      <c r="L470" s="122"/>
      <c r="M470" s="122"/>
      <c r="N470" s="123">
        <f t="shared" si="13"/>
        <v>0</v>
      </c>
    </row>
    <row r="471" spans="1:14" ht="14.5" hidden="1">
      <c r="A471" s="253"/>
      <c r="B471" s="137"/>
      <c r="C471" s="140"/>
      <c r="D471" s="158"/>
      <c r="E471" s="140"/>
      <c r="F471" s="121"/>
      <c r="G471" s="160" t="e">
        <f ca="1">_xludf.IFS(F471=BASE_DATOS!R$2,"N/A",F471=BASE_DATOS!R$3,"N/A",F471=BASE_DATOS!R$4,"INDICAR",F471=BASE_DATOS!R$7,"N/A",F471=BASE_DATOS!R$5,"INDICAR",F471=BASE_DATOS!R$6,"INDICAR",F471=BASE_DATOS!R$8," INDICAR",F471=BASE_DATOS!R$9," ")</f>
        <v>#NAME?</v>
      </c>
      <c r="H471" s="121"/>
      <c r="I471" s="122"/>
      <c r="J471" s="122"/>
      <c r="K471" s="122"/>
      <c r="L471" s="122"/>
      <c r="M471" s="122"/>
      <c r="N471" s="123">
        <f t="shared" si="13"/>
        <v>0</v>
      </c>
    </row>
    <row r="472" spans="1:14" ht="14.5">
      <c r="A472" s="142"/>
      <c r="B472" s="143"/>
      <c r="C472" s="142"/>
      <c r="D472" s="142"/>
      <c r="E472" s="142"/>
      <c r="F472" s="142"/>
      <c r="G472" s="142"/>
      <c r="H472" s="142"/>
      <c r="I472" s="142"/>
      <c r="J472" s="143"/>
      <c r="K472" s="143"/>
      <c r="L472" s="143"/>
      <c r="M472" s="143"/>
      <c r="N472" s="144"/>
    </row>
    <row r="473" spans="1:14" ht="14.5">
      <c r="A473" s="145"/>
      <c r="B473" s="146"/>
      <c r="C473" s="145"/>
      <c r="D473" s="145"/>
      <c r="E473" s="145"/>
      <c r="F473" s="145"/>
      <c r="G473" s="145"/>
      <c r="H473" s="145"/>
      <c r="I473" s="145"/>
      <c r="J473" s="146"/>
      <c r="K473" s="146"/>
      <c r="L473" s="146"/>
      <c r="M473" s="146"/>
      <c r="N473" s="147"/>
    </row>
    <row r="474" spans="1:14" ht="25.5" customHeight="1">
      <c r="A474" s="254" t="s">
        <v>413</v>
      </c>
      <c r="B474" s="255"/>
      <c r="C474" s="254" t="s">
        <v>153</v>
      </c>
      <c r="D474" s="256"/>
      <c r="E474" s="256"/>
      <c r="F474" s="256"/>
      <c r="G474" s="256"/>
      <c r="H474" s="256"/>
      <c r="I474" s="256"/>
      <c r="J474" s="256"/>
      <c r="K474" s="256"/>
      <c r="L474" s="256"/>
      <c r="M474" s="256"/>
      <c r="N474" s="255"/>
    </row>
    <row r="475" spans="1:14" ht="53.5" customHeight="1">
      <c r="A475" s="99" t="s">
        <v>19</v>
      </c>
      <c r="B475" s="254" t="s">
        <v>166</v>
      </c>
      <c r="C475" s="255"/>
      <c r="D475" s="99" t="s">
        <v>447</v>
      </c>
      <c r="E475" s="258" t="str">
        <f t="array" ref="E475">INDEX(BASE_DATOS!U$2:U$103,MATCH(C474,BASE_DATOS!W$2:W$103,0))</f>
        <v xml:space="preserve">Fortalecer la gestión de la infraestructura y equipamiento, mediante criterios de calidad, integración, accesibilidad universal y sustentabilidad ambiental que potencie la acción sustantiva de excelencia y pertinencia. </v>
      </c>
      <c r="F475" s="256"/>
      <c r="G475" s="256"/>
      <c r="H475" s="256"/>
      <c r="I475" s="256"/>
      <c r="J475" s="256"/>
      <c r="K475" s="256"/>
      <c r="L475" s="256"/>
      <c r="M475" s="256"/>
      <c r="N475" s="255"/>
    </row>
    <row r="476" spans="1:14" ht="27.75" customHeight="1">
      <c r="A476" s="259" t="s">
        <v>415</v>
      </c>
      <c r="B476" s="277" t="s">
        <v>167</v>
      </c>
      <c r="C476" s="261"/>
      <c r="D476" s="262"/>
      <c r="E476" s="268" t="s">
        <v>416</v>
      </c>
      <c r="F476" s="273" t="str">
        <f t="array" ref="F476">INDEX(BASE_DATOS!Y$2:Y$103,MATCH(B476,BASE_DATOS!X$2:X$103,0))</f>
        <v>P. Institucionales E.O. 
P. Institucional para promover la ética en la UNA 
P.I. para el empleo y la inclusión de personas con discapacidad 
P. del Programa Desarrollo de Recursos Humanos 
P.I. para la promoción de la salud en la UNA 
P. Artísticas y culturales de la UNA</v>
      </c>
      <c r="G476" s="247"/>
      <c r="H476" s="247"/>
      <c r="I476" s="274" t="s">
        <v>417</v>
      </c>
      <c r="J476" s="283" t="str">
        <f t="array" ref="J476">INDEX(BASE_DATOS!Z$2:Z$103,MATCH(B476,BASE_DATOS!X$2:X$103,0))</f>
        <v>Cantidad de espacios físicos que integren a la comunidad universitaria y nacional</v>
      </c>
      <c r="K476" s="256"/>
      <c r="L476" s="256"/>
      <c r="M476" s="256"/>
      <c r="N476" s="255"/>
    </row>
    <row r="477" spans="1:14" ht="27.75" customHeight="1">
      <c r="A477" s="252"/>
      <c r="B477" s="263"/>
      <c r="C477" s="247"/>
      <c r="D477" s="264"/>
      <c r="E477" s="252"/>
      <c r="F477" s="247"/>
      <c r="G477" s="247"/>
      <c r="H477" s="247"/>
      <c r="I477" s="252"/>
      <c r="J477" s="276"/>
      <c r="K477" s="256"/>
      <c r="L477" s="256"/>
      <c r="M477" s="256"/>
      <c r="N477" s="255"/>
    </row>
    <row r="478" spans="1:14" ht="27.75" customHeight="1">
      <c r="A478" s="252"/>
      <c r="B478" s="263"/>
      <c r="C478" s="247"/>
      <c r="D478" s="264"/>
      <c r="E478" s="252"/>
      <c r="F478" s="247"/>
      <c r="G478" s="247"/>
      <c r="H478" s="247"/>
      <c r="I478" s="252"/>
      <c r="J478" s="276"/>
      <c r="K478" s="256"/>
      <c r="L478" s="256"/>
      <c r="M478" s="256"/>
      <c r="N478" s="255"/>
    </row>
    <row r="479" spans="1:14" ht="27.75" customHeight="1">
      <c r="A479" s="253"/>
      <c r="B479" s="265"/>
      <c r="C479" s="266"/>
      <c r="D479" s="267"/>
      <c r="E479" s="253"/>
      <c r="F479" s="266"/>
      <c r="G479" s="266"/>
      <c r="H479" s="266"/>
      <c r="I479" s="253"/>
      <c r="J479" s="276"/>
      <c r="K479" s="256"/>
      <c r="L479" s="256"/>
      <c r="M479" s="256"/>
      <c r="N479" s="255"/>
    </row>
    <row r="480" spans="1:14" ht="21" customHeight="1">
      <c r="A480" s="269" t="s">
        <v>418</v>
      </c>
      <c r="B480" s="269" t="s">
        <v>419</v>
      </c>
      <c r="C480" s="270" t="s">
        <v>420</v>
      </c>
      <c r="D480" s="269" t="s">
        <v>421</v>
      </c>
      <c r="E480" s="269" t="s">
        <v>422</v>
      </c>
      <c r="F480" s="272" t="s">
        <v>16</v>
      </c>
      <c r="G480" s="269" t="s">
        <v>423</v>
      </c>
      <c r="H480" s="269" t="s">
        <v>424</v>
      </c>
      <c r="I480" s="271" t="s">
        <v>425</v>
      </c>
      <c r="J480" s="256"/>
      <c r="K480" s="256"/>
      <c r="L480" s="256"/>
      <c r="M480" s="256"/>
      <c r="N480" s="255"/>
    </row>
    <row r="481" spans="1:14" ht="21" customHeight="1">
      <c r="A481" s="253"/>
      <c r="B481" s="253"/>
      <c r="C481" s="253"/>
      <c r="D481" s="253"/>
      <c r="E481" s="253"/>
      <c r="F481" s="265"/>
      <c r="G481" s="253"/>
      <c r="H481" s="253"/>
      <c r="I481" s="100">
        <v>2023</v>
      </c>
      <c r="J481" s="100">
        <v>2024</v>
      </c>
      <c r="K481" s="100">
        <v>2025</v>
      </c>
      <c r="L481" s="100">
        <v>2026</v>
      </c>
      <c r="M481" s="100">
        <v>2027</v>
      </c>
      <c r="N481" s="148" t="s">
        <v>426</v>
      </c>
    </row>
    <row r="482" spans="1:14" ht="25">
      <c r="A482" s="289" t="s">
        <v>608</v>
      </c>
      <c r="B482" s="137" t="s">
        <v>147</v>
      </c>
      <c r="C482" s="138" t="s">
        <v>609</v>
      </c>
      <c r="D482" s="158">
        <v>5</v>
      </c>
      <c r="E482" s="140">
        <v>2</v>
      </c>
      <c r="F482" s="121" t="s">
        <v>25</v>
      </c>
      <c r="G482" s="141" t="e">
        <f ca="1">_xludf.IFS(F482=BASE_DATOS!R$2,"N/A",F482=BASE_DATOS!R$3,"N/A",F482=BASE_DATOS!R$4,"INDICAR",F482=BASE_DATOS!R$7,"N/A",F482=BASE_DATOS!R$5,"INDICAR",F482=BASE_DATOS!R$6,"INDICAR",F482=BASE_DATOS!R$8," INDICAR",F482=BASE_DATOS!R$9," ")</f>
        <v>#NAME?</v>
      </c>
      <c r="H482" s="121" t="s">
        <v>430</v>
      </c>
      <c r="I482" s="122">
        <v>0.2</v>
      </c>
      <c r="J482" s="122">
        <v>0.2</v>
      </c>
      <c r="K482" s="122">
        <v>0.2</v>
      </c>
      <c r="L482" s="122">
        <v>0.2</v>
      </c>
      <c r="M482" s="122">
        <v>0.2</v>
      </c>
      <c r="N482" s="123">
        <f t="shared" ref="N482:N514" si="14">SUM(I482:M482)</f>
        <v>1</v>
      </c>
    </row>
    <row r="483" spans="1:14" ht="50">
      <c r="A483" s="249"/>
      <c r="B483" s="137" t="s">
        <v>147</v>
      </c>
      <c r="C483" s="140" t="s">
        <v>610</v>
      </c>
      <c r="D483" s="158">
        <v>5</v>
      </c>
      <c r="E483" s="140">
        <v>0</v>
      </c>
      <c r="F483" s="121" t="s">
        <v>25</v>
      </c>
      <c r="G483" s="160" t="e">
        <f ca="1">_xludf.IFS(F483=BASE_DATOS!R$2,"N/A",F483=BASE_DATOS!R$3,"N/A",F483=BASE_DATOS!R$4,"INDICAR",F483=BASE_DATOS!R$7,"N/A",F483=BASE_DATOS!R$5,"INDICAR",F483=BASE_DATOS!R$6,"INDICAR",F483=BASE_DATOS!R$8," INDICAR",F483=BASE_DATOS!R$9," ")</f>
        <v>#NAME?</v>
      </c>
      <c r="H483" s="121" t="s">
        <v>430</v>
      </c>
      <c r="I483" s="122">
        <v>0.2</v>
      </c>
      <c r="J483" s="122">
        <v>0.2</v>
      </c>
      <c r="K483" s="122">
        <v>0.2</v>
      </c>
      <c r="L483" s="122">
        <v>0.2</v>
      </c>
      <c r="M483" s="122">
        <v>0.2</v>
      </c>
      <c r="N483" s="123">
        <f t="shared" si="14"/>
        <v>1</v>
      </c>
    </row>
    <row r="484" spans="1:14" ht="14.5" hidden="1">
      <c r="A484" s="249"/>
      <c r="B484" s="137"/>
      <c r="C484" s="138"/>
      <c r="D484" s="158"/>
      <c r="E484" s="140"/>
      <c r="F484" s="121"/>
      <c r="G484" s="160" t="e">
        <f ca="1">_xludf.IFS(F484=BASE_DATOS!R$2,"N/A",F484=BASE_DATOS!R$3,"N/A",F484=BASE_DATOS!R$4,"INDICAR",F484=BASE_DATOS!R$7,"N/A",F484=BASE_DATOS!R$5,"INDICAR",F484=BASE_DATOS!R$6,"INDICAR",F484=BASE_DATOS!R$8," INDICAR",F484=BASE_DATOS!R$9," ")</f>
        <v>#NAME?</v>
      </c>
      <c r="H484" s="121"/>
      <c r="I484" s="122"/>
      <c r="J484" s="122"/>
      <c r="K484" s="122"/>
      <c r="L484" s="122"/>
      <c r="M484" s="122"/>
      <c r="N484" s="123">
        <f t="shared" si="14"/>
        <v>0</v>
      </c>
    </row>
    <row r="485" spans="1:14" ht="14.5" hidden="1">
      <c r="A485" s="249"/>
      <c r="B485" s="137"/>
      <c r="C485" s="138"/>
      <c r="D485" s="158"/>
      <c r="E485" s="140"/>
      <c r="F485" s="121"/>
      <c r="G485" s="160" t="e">
        <f ca="1">_xludf.IFS(F485=BASE_DATOS!R$2,"N/A",F485=BASE_DATOS!R$3,"N/A",F485=BASE_DATOS!R$4,"INDICAR",F485=BASE_DATOS!R$7,"N/A",F485=BASE_DATOS!R$5,"INDICAR",F485=BASE_DATOS!R$6,"INDICAR",F485=BASE_DATOS!R$8," INDICAR",F485=BASE_DATOS!R$9," ")</f>
        <v>#NAME?</v>
      </c>
      <c r="H485" s="121"/>
      <c r="I485" s="122"/>
      <c r="J485" s="122"/>
      <c r="K485" s="122"/>
      <c r="L485" s="122"/>
      <c r="M485" s="122"/>
      <c r="N485" s="123">
        <f t="shared" si="14"/>
        <v>0</v>
      </c>
    </row>
    <row r="486" spans="1:14" ht="14.5" hidden="1">
      <c r="A486" s="249"/>
      <c r="B486" s="137"/>
      <c r="C486" s="138"/>
      <c r="D486" s="158"/>
      <c r="E486" s="140"/>
      <c r="F486" s="121"/>
      <c r="G486" s="160" t="e">
        <f ca="1">_xludf.IFS(F486=BASE_DATOS!R$2,"N/A",F486=BASE_DATOS!R$3,"N/A",F486=BASE_DATOS!R$4,"INDICAR",F486=BASE_DATOS!R$7,"N/A",F486=BASE_DATOS!R$5,"INDICAR",F486=BASE_DATOS!R$6,"INDICAR",F486=BASE_DATOS!R$8," INDICAR",F486=BASE_DATOS!R$9," ")</f>
        <v>#NAME?</v>
      </c>
      <c r="H486" s="121"/>
      <c r="I486" s="122"/>
      <c r="J486" s="122"/>
      <c r="K486" s="122"/>
      <c r="L486" s="122"/>
      <c r="M486" s="122"/>
      <c r="N486" s="123">
        <f t="shared" si="14"/>
        <v>0</v>
      </c>
    </row>
    <row r="487" spans="1:14" ht="14.5" hidden="1">
      <c r="A487" s="249"/>
      <c r="B487" s="137"/>
      <c r="C487" s="138"/>
      <c r="D487" s="158"/>
      <c r="E487" s="140"/>
      <c r="F487" s="121"/>
      <c r="G487" s="160" t="e">
        <f ca="1">_xludf.IFS(F487=BASE_DATOS!R$2,"N/A",F487=BASE_DATOS!R$3,"N/A",F487=BASE_DATOS!R$4,"INDICAR",F487=BASE_DATOS!R$7,"N/A",F487=BASE_DATOS!R$5,"INDICAR",F487=BASE_DATOS!R$6,"INDICAR",F487=BASE_DATOS!R$8," INDICAR",F487=BASE_DATOS!R$9," ")</f>
        <v>#NAME?</v>
      </c>
      <c r="H487" s="121"/>
      <c r="I487" s="122"/>
      <c r="J487" s="122"/>
      <c r="K487" s="122"/>
      <c r="L487" s="122"/>
      <c r="M487" s="122"/>
      <c r="N487" s="123">
        <f t="shared" si="14"/>
        <v>0</v>
      </c>
    </row>
    <row r="488" spans="1:14" ht="14.5" hidden="1">
      <c r="A488" s="249"/>
      <c r="B488" s="137"/>
      <c r="C488" s="138"/>
      <c r="D488" s="158"/>
      <c r="E488" s="140"/>
      <c r="F488" s="121"/>
      <c r="G488" s="160" t="e">
        <f ca="1">_xludf.IFS(F488=BASE_DATOS!R$2,"N/A",F488=BASE_DATOS!R$3,"N/A",F488=BASE_DATOS!R$4,"INDICAR",F488=BASE_DATOS!R$7,"N/A",F488=BASE_DATOS!R$5,"INDICAR",F488=BASE_DATOS!R$6,"INDICAR",F488=BASE_DATOS!R$8," INDICAR",F488=BASE_DATOS!R$9," ")</f>
        <v>#NAME?</v>
      </c>
      <c r="H488" s="121"/>
      <c r="I488" s="122"/>
      <c r="J488" s="122"/>
      <c r="K488" s="122"/>
      <c r="L488" s="122"/>
      <c r="M488" s="122"/>
      <c r="N488" s="123">
        <f t="shared" si="14"/>
        <v>0</v>
      </c>
    </row>
    <row r="489" spans="1:14" ht="14.5" hidden="1">
      <c r="A489" s="249"/>
      <c r="B489" s="137"/>
      <c r="C489" s="138"/>
      <c r="D489" s="158"/>
      <c r="E489" s="140"/>
      <c r="F489" s="121"/>
      <c r="G489" s="160" t="e">
        <f ca="1">_xludf.IFS(F489=BASE_DATOS!R$2,"N/A",F489=BASE_DATOS!R$3,"N/A",F489=BASE_DATOS!R$4,"INDICAR",F489=BASE_DATOS!R$7,"N/A",F489=BASE_DATOS!R$5,"INDICAR",F489=BASE_DATOS!R$6,"INDICAR",F489=BASE_DATOS!R$8," INDICAR",F489=BASE_DATOS!R$9," ")</f>
        <v>#NAME?</v>
      </c>
      <c r="H489" s="121"/>
      <c r="I489" s="122"/>
      <c r="J489" s="122"/>
      <c r="K489" s="122"/>
      <c r="L489" s="122"/>
      <c r="M489" s="122"/>
      <c r="N489" s="123">
        <f t="shared" si="14"/>
        <v>0</v>
      </c>
    </row>
    <row r="490" spans="1:14" ht="14.5" hidden="1">
      <c r="A490" s="249"/>
      <c r="B490" s="137"/>
      <c r="C490" s="138"/>
      <c r="D490" s="158"/>
      <c r="E490" s="140"/>
      <c r="F490" s="121"/>
      <c r="G490" s="160" t="e">
        <f ca="1">_xludf.IFS(F490=BASE_DATOS!R$2,"N/A",F490=BASE_DATOS!R$3,"N/A",F490=BASE_DATOS!R$4,"INDICAR",F490=BASE_DATOS!R$7,"N/A",F490=BASE_DATOS!R$5,"INDICAR",F490=BASE_DATOS!R$6,"INDICAR",F490=BASE_DATOS!R$8," INDICAR",F490=BASE_DATOS!R$9," ")</f>
        <v>#NAME?</v>
      </c>
      <c r="H490" s="121"/>
      <c r="I490" s="122"/>
      <c r="J490" s="122"/>
      <c r="K490" s="122"/>
      <c r="L490" s="122"/>
      <c r="M490" s="122"/>
      <c r="N490" s="123">
        <f t="shared" si="14"/>
        <v>0</v>
      </c>
    </row>
    <row r="491" spans="1:14" ht="14.5" hidden="1">
      <c r="A491" s="249"/>
      <c r="B491" s="137"/>
      <c r="C491" s="138"/>
      <c r="D491" s="158"/>
      <c r="E491" s="140"/>
      <c r="F491" s="121"/>
      <c r="G491" s="160" t="e">
        <f ca="1">_xludf.IFS(F491=BASE_DATOS!R$2,"N/A",F491=BASE_DATOS!R$3,"N/A",F491=BASE_DATOS!R$4,"INDICAR",F491=BASE_DATOS!R$7,"N/A",F491=BASE_DATOS!R$5,"INDICAR",F491=BASE_DATOS!R$6,"INDICAR",F491=BASE_DATOS!R$8," INDICAR",F491=BASE_DATOS!R$9," ")</f>
        <v>#NAME?</v>
      </c>
      <c r="H491" s="121"/>
      <c r="I491" s="122"/>
      <c r="J491" s="122"/>
      <c r="K491" s="122"/>
      <c r="L491" s="122"/>
      <c r="M491" s="122"/>
      <c r="N491" s="123">
        <f t="shared" si="14"/>
        <v>0</v>
      </c>
    </row>
    <row r="492" spans="1:14" ht="14.5" hidden="1">
      <c r="A492" s="250"/>
      <c r="B492" s="137"/>
      <c r="C492" s="140"/>
      <c r="D492" s="158"/>
      <c r="E492" s="140"/>
      <c r="F492" s="121"/>
      <c r="G492" s="160" t="e">
        <f ca="1">_xludf.IFS(F492=BASE_DATOS!R$2,"N/A",F492=BASE_DATOS!R$3,"N/A",F492=BASE_DATOS!R$4,"INDICAR",F492=BASE_DATOS!R$7,"N/A",F492=BASE_DATOS!R$5,"INDICAR",F492=BASE_DATOS!R$6,"INDICAR",F492=BASE_DATOS!R$8," INDICAR",F492=BASE_DATOS!R$9," ")</f>
        <v>#NAME?</v>
      </c>
      <c r="H492" s="121"/>
      <c r="I492" s="122"/>
      <c r="J492" s="122"/>
      <c r="K492" s="122"/>
      <c r="L492" s="122"/>
      <c r="M492" s="122"/>
      <c r="N492" s="123">
        <f t="shared" si="14"/>
        <v>0</v>
      </c>
    </row>
    <row r="493" spans="1:14" ht="14.5" hidden="1">
      <c r="A493" s="251"/>
      <c r="B493" s="137"/>
      <c r="C493" s="138"/>
      <c r="D493" s="158"/>
      <c r="E493" s="140"/>
      <c r="F493" s="121"/>
      <c r="G493" s="160" t="e">
        <f ca="1">_xludf.IFS(F493=BASE_DATOS!R$2,"N/A",F493=BASE_DATOS!R$3,"N/A",F493=BASE_DATOS!R$4,"INDICAR",F493=BASE_DATOS!R$7,"N/A",F493=BASE_DATOS!R$5,"INDICAR",F493=BASE_DATOS!R$6,"INDICAR",F493=BASE_DATOS!R$8," INDICAR",F493=BASE_DATOS!R$9," ")</f>
        <v>#NAME?</v>
      </c>
      <c r="H493" s="121"/>
      <c r="I493" s="122"/>
      <c r="J493" s="122"/>
      <c r="K493" s="122"/>
      <c r="L493" s="122"/>
      <c r="M493" s="122"/>
      <c r="N493" s="123">
        <f t="shared" si="14"/>
        <v>0</v>
      </c>
    </row>
    <row r="494" spans="1:14" ht="14.5" hidden="1">
      <c r="A494" s="252"/>
      <c r="B494" s="137"/>
      <c r="C494" s="138"/>
      <c r="D494" s="158"/>
      <c r="E494" s="140"/>
      <c r="F494" s="121"/>
      <c r="G494" s="160" t="e">
        <f ca="1">_xludf.IFS(F494=BASE_DATOS!R$2,"N/A",F494=BASE_DATOS!R$3,"N/A",F494=BASE_DATOS!R$4,"INDICAR",F494=BASE_DATOS!R$7,"N/A",F494=BASE_DATOS!R$5,"INDICAR",F494=BASE_DATOS!R$6,"INDICAR",F494=BASE_DATOS!R$8," INDICAR",F494=BASE_DATOS!R$9," ")</f>
        <v>#NAME?</v>
      </c>
      <c r="H494" s="121"/>
      <c r="I494" s="122"/>
      <c r="J494" s="122"/>
      <c r="K494" s="122"/>
      <c r="L494" s="122"/>
      <c r="M494" s="122"/>
      <c r="N494" s="123">
        <f t="shared" si="14"/>
        <v>0</v>
      </c>
    </row>
    <row r="495" spans="1:14" ht="14.5" hidden="1">
      <c r="A495" s="252"/>
      <c r="B495" s="137"/>
      <c r="C495" s="138"/>
      <c r="D495" s="158"/>
      <c r="E495" s="140"/>
      <c r="F495" s="121"/>
      <c r="G495" s="160" t="e">
        <f ca="1">_xludf.IFS(F495=BASE_DATOS!R$2,"N/A",F495=BASE_DATOS!R$3,"N/A",F495=BASE_DATOS!R$4,"INDICAR",F495=BASE_DATOS!R$7,"N/A",F495=BASE_DATOS!R$5,"INDICAR",F495=BASE_DATOS!R$6,"INDICAR",F495=BASE_DATOS!R$8," INDICAR",F495=BASE_DATOS!R$9," ")</f>
        <v>#NAME?</v>
      </c>
      <c r="H495" s="121"/>
      <c r="I495" s="122"/>
      <c r="J495" s="122"/>
      <c r="K495" s="122"/>
      <c r="L495" s="122"/>
      <c r="M495" s="122"/>
      <c r="N495" s="123">
        <f t="shared" si="14"/>
        <v>0</v>
      </c>
    </row>
    <row r="496" spans="1:14" ht="14.5" hidden="1">
      <c r="A496" s="252"/>
      <c r="B496" s="137"/>
      <c r="C496" s="138"/>
      <c r="D496" s="158"/>
      <c r="E496" s="140"/>
      <c r="F496" s="121"/>
      <c r="G496" s="160" t="e">
        <f ca="1">_xludf.IFS(F496=BASE_DATOS!R$2,"N/A",F496=BASE_DATOS!R$3,"N/A",F496=BASE_DATOS!R$4,"INDICAR",F496=BASE_DATOS!R$7,"N/A",F496=BASE_DATOS!R$5,"INDICAR",F496=BASE_DATOS!R$6,"INDICAR",F496=BASE_DATOS!R$8," INDICAR",F496=BASE_DATOS!R$9," ")</f>
        <v>#NAME?</v>
      </c>
      <c r="H496" s="121"/>
      <c r="I496" s="122"/>
      <c r="J496" s="122"/>
      <c r="K496" s="122"/>
      <c r="L496" s="122"/>
      <c r="M496" s="122"/>
      <c r="N496" s="123">
        <f t="shared" si="14"/>
        <v>0</v>
      </c>
    </row>
    <row r="497" spans="1:14" ht="14.5" hidden="1">
      <c r="A497" s="252"/>
      <c r="B497" s="137"/>
      <c r="C497" s="138"/>
      <c r="D497" s="158"/>
      <c r="E497" s="140"/>
      <c r="F497" s="121"/>
      <c r="G497" s="160" t="e">
        <f ca="1">_xludf.IFS(F497=BASE_DATOS!R$2,"N/A",F497=BASE_DATOS!R$3,"N/A",F497=BASE_DATOS!R$4,"INDICAR",F497=BASE_DATOS!R$7,"N/A",F497=BASE_DATOS!R$5,"INDICAR",F497=BASE_DATOS!R$6,"INDICAR",F497=BASE_DATOS!R$8," INDICAR",F497=BASE_DATOS!R$9," ")</f>
        <v>#NAME?</v>
      </c>
      <c r="H497" s="121"/>
      <c r="I497" s="122"/>
      <c r="J497" s="122"/>
      <c r="K497" s="122"/>
      <c r="L497" s="122"/>
      <c r="M497" s="122"/>
      <c r="N497" s="123">
        <f t="shared" si="14"/>
        <v>0</v>
      </c>
    </row>
    <row r="498" spans="1:14" ht="14.5" hidden="1">
      <c r="A498" s="252"/>
      <c r="B498" s="137"/>
      <c r="C498" s="138"/>
      <c r="D498" s="158"/>
      <c r="E498" s="140"/>
      <c r="F498" s="121"/>
      <c r="G498" s="160" t="e">
        <f ca="1">_xludf.IFS(F498=BASE_DATOS!R$2,"N/A",F498=BASE_DATOS!R$3,"N/A",F498=BASE_DATOS!R$4,"INDICAR",F498=BASE_DATOS!R$7,"N/A",F498=BASE_DATOS!R$5,"INDICAR",F498=BASE_DATOS!R$6,"INDICAR",F498=BASE_DATOS!R$8," INDICAR",F498=BASE_DATOS!R$9," ")</f>
        <v>#NAME?</v>
      </c>
      <c r="H498" s="121"/>
      <c r="I498" s="122"/>
      <c r="J498" s="122"/>
      <c r="K498" s="122"/>
      <c r="L498" s="122"/>
      <c r="M498" s="122"/>
      <c r="N498" s="123">
        <f t="shared" si="14"/>
        <v>0</v>
      </c>
    </row>
    <row r="499" spans="1:14" ht="14.5" hidden="1">
      <c r="A499" s="252"/>
      <c r="B499" s="137"/>
      <c r="C499" s="138"/>
      <c r="D499" s="158"/>
      <c r="E499" s="140"/>
      <c r="F499" s="121"/>
      <c r="G499" s="160" t="e">
        <f ca="1">_xludf.IFS(F499=BASE_DATOS!R$2,"N/A",F499=BASE_DATOS!R$3,"N/A",F499=BASE_DATOS!R$4,"INDICAR",F499=BASE_DATOS!R$7,"N/A",F499=BASE_DATOS!R$5,"INDICAR",F499=BASE_DATOS!R$6,"INDICAR",F499=BASE_DATOS!R$8," INDICAR",F499=BASE_DATOS!R$9," ")</f>
        <v>#NAME?</v>
      </c>
      <c r="H499" s="121"/>
      <c r="I499" s="122"/>
      <c r="J499" s="122"/>
      <c r="K499" s="122"/>
      <c r="L499" s="122"/>
      <c r="M499" s="122"/>
      <c r="N499" s="123">
        <f t="shared" si="14"/>
        <v>0</v>
      </c>
    </row>
    <row r="500" spans="1:14" ht="14.5" hidden="1">
      <c r="A500" s="252"/>
      <c r="B500" s="137"/>
      <c r="C500" s="138"/>
      <c r="D500" s="158"/>
      <c r="E500" s="140"/>
      <c r="F500" s="121"/>
      <c r="G500" s="160" t="e">
        <f ca="1">_xludf.IFS(F500=BASE_DATOS!R$2,"N/A",F500=BASE_DATOS!R$3,"N/A",F500=BASE_DATOS!R$4,"INDICAR",F500=BASE_DATOS!R$7,"N/A",F500=BASE_DATOS!R$5,"INDICAR",F500=BASE_DATOS!R$6,"INDICAR",F500=BASE_DATOS!R$8," INDICAR",F500=BASE_DATOS!R$9," ")</f>
        <v>#NAME?</v>
      </c>
      <c r="H500" s="121"/>
      <c r="I500" s="122"/>
      <c r="J500" s="122"/>
      <c r="K500" s="122"/>
      <c r="L500" s="122"/>
      <c r="M500" s="122"/>
      <c r="N500" s="123">
        <f t="shared" si="14"/>
        <v>0</v>
      </c>
    </row>
    <row r="501" spans="1:14" ht="14.5" hidden="1">
      <c r="A501" s="252"/>
      <c r="B501" s="137"/>
      <c r="C501" s="138"/>
      <c r="D501" s="158"/>
      <c r="E501" s="140"/>
      <c r="F501" s="121"/>
      <c r="G501" s="160" t="e">
        <f ca="1">_xludf.IFS(F501=BASE_DATOS!R$2,"N/A",F501=BASE_DATOS!R$3,"N/A",F501=BASE_DATOS!R$4,"INDICAR",F501=BASE_DATOS!R$7,"N/A",F501=BASE_DATOS!R$5,"INDICAR",F501=BASE_DATOS!R$6,"INDICAR",F501=BASE_DATOS!R$8," INDICAR",F501=BASE_DATOS!R$9," ")</f>
        <v>#NAME?</v>
      </c>
      <c r="H501" s="121"/>
      <c r="I501" s="122"/>
      <c r="J501" s="122"/>
      <c r="K501" s="122"/>
      <c r="L501" s="122"/>
      <c r="M501" s="122"/>
      <c r="N501" s="123">
        <f t="shared" si="14"/>
        <v>0</v>
      </c>
    </row>
    <row r="502" spans="1:14" ht="14.5" hidden="1">
      <c r="A502" s="252"/>
      <c r="B502" s="137"/>
      <c r="C502" s="138"/>
      <c r="D502" s="158"/>
      <c r="E502" s="140"/>
      <c r="F502" s="121"/>
      <c r="G502" s="160" t="e">
        <f ca="1">_xludf.IFS(F502=BASE_DATOS!R$2,"N/A",F502=BASE_DATOS!R$3,"N/A",F502=BASE_DATOS!R$4,"INDICAR",F502=BASE_DATOS!R$7,"N/A",F502=BASE_DATOS!R$5,"INDICAR",F502=BASE_DATOS!R$6,"INDICAR",F502=BASE_DATOS!R$8," INDICAR",F502=BASE_DATOS!R$9," ")</f>
        <v>#NAME?</v>
      </c>
      <c r="H502" s="121"/>
      <c r="I502" s="122"/>
      <c r="J502" s="122"/>
      <c r="K502" s="122"/>
      <c r="L502" s="122"/>
      <c r="M502" s="122"/>
      <c r="N502" s="123">
        <f t="shared" si="14"/>
        <v>0</v>
      </c>
    </row>
    <row r="503" spans="1:14" ht="23.25" hidden="1" customHeight="1">
      <c r="A503" s="253"/>
      <c r="B503" s="137"/>
      <c r="C503" s="140"/>
      <c r="D503" s="158"/>
      <c r="E503" s="140"/>
      <c r="F503" s="121"/>
      <c r="G503" s="160" t="e">
        <f ca="1">_xludf.IFS(F503=BASE_DATOS!R$2,"N/A",F503=BASE_DATOS!R$3,"N/A",F503=BASE_DATOS!R$4,"INDICAR",F503=BASE_DATOS!R$7,"N/A",F503=BASE_DATOS!R$5,"INDICAR",F503=BASE_DATOS!R$6,"INDICAR",F503=BASE_DATOS!R$8," INDICAR",F503=BASE_DATOS!R$9," ")</f>
        <v>#NAME?</v>
      </c>
      <c r="H503" s="121"/>
      <c r="I503" s="122"/>
      <c r="J503" s="122"/>
      <c r="K503" s="122"/>
      <c r="L503" s="122"/>
      <c r="M503" s="122"/>
      <c r="N503" s="123">
        <f t="shared" si="14"/>
        <v>0</v>
      </c>
    </row>
    <row r="504" spans="1:14" ht="23.25" hidden="1" customHeight="1">
      <c r="A504" s="251"/>
      <c r="B504" s="137"/>
      <c r="C504" s="138"/>
      <c r="D504" s="158"/>
      <c r="E504" s="140"/>
      <c r="F504" s="121"/>
      <c r="G504" s="160" t="e">
        <f ca="1">_xludf.IFS(F504=BASE_DATOS!R$2,"N/A",F504=BASE_DATOS!R$3,"N/A",F504=BASE_DATOS!R$4,"INDICAR",F504=BASE_DATOS!R$7,"N/A",F504=BASE_DATOS!R$5,"INDICAR",F504=BASE_DATOS!R$6,"INDICAR",F504=BASE_DATOS!R$8," INDICAR",F504=BASE_DATOS!R$9," ")</f>
        <v>#NAME?</v>
      </c>
      <c r="H504" s="121"/>
      <c r="I504" s="122"/>
      <c r="J504" s="122"/>
      <c r="K504" s="122"/>
      <c r="L504" s="122"/>
      <c r="M504" s="122"/>
      <c r="N504" s="123">
        <f t="shared" si="14"/>
        <v>0</v>
      </c>
    </row>
    <row r="505" spans="1:14" ht="14.5" hidden="1">
      <c r="A505" s="252"/>
      <c r="B505" s="137"/>
      <c r="C505" s="138"/>
      <c r="D505" s="158"/>
      <c r="E505" s="140"/>
      <c r="F505" s="121"/>
      <c r="G505" s="160" t="e">
        <f ca="1">_xludf.IFS(F505=BASE_DATOS!R$2,"N/A",F505=BASE_DATOS!R$3,"N/A",F505=BASE_DATOS!R$4,"INDICAR",F505=BASE_DATOS!R$7,"N/A",F505=BASE_DATOS!R$5,"INDICAR",F505=BASE_DATOS!R$6,"INDICAR",F505=BASE_DATOS!R$8," INDICAR",F505=BASE_DATOS!R$9," ")</f>
        <v>#NAME?</v>
      </c>
      <c r="H505" s="121"/>
      <c r="I505" s="122"/>
      <c r="J505" s="122"/>
      <c r="K505" s="122"/>
      <c r="L505" s="122"/>
      <c r="M505" s="122"/>
      <c r="N505" s="123">
        <f t="shared" si="14"/>
        <v>0</v>
      </c>
    </row>
    <row r="506" spans="1:14" ht="14.5" hidden="1">
      <c r="A506" s="252"/>
      <c r="B506" s="137"/>
      <c r="C506" s="138"/>
      <c r="D506" s="158"/>
      <c r="E506" s="140"/>
      <c r="F506" s="121"/>
      <c r="G506" s="160" t="e">
        <f ca="1">_xludf.IFS(F506=BASE_DATOS!R$2,"N/A",F506=BASE_DATOS!R$3,"N/A",F506=BASE_DATOS!R$4,"INDICAR",F506=BASE_DATOS!R$7,"N/A",F506=BASE_DATOS!R$5,"INDICAR",F506=BASE_DATOS!R$6,"INDICAR",F506=BASE_DATOS!R$8," INDICAR",F506=BASE_DATOS!R$9," ")</f>
        <v>#NAME?</v>
      </c>
      <c r="H506" s="121"/>
      <c r="I506" s="122"/>
      <c r="J506" s="122"/>
      <c r="K506" s="122"/>
      <c r="L506" s="122"/>
      <c r="M506" s="122"/>
      <c r="N506" s="123">
        <f t="shared" si="14"/>
        <v>0</v>
      </c>
    </row>
    <row r="507" spans="1:14" ht="14.5" hidden="1">
      <c r="A507" s="252"/>
      <c r="B507" s="137"/>
      <c r="C507" s="138"/>
      <c r="D507" s="158"/>
      <c r="E507" s="140"/>
      <c r="F507" s="121"/>
      <c r="G507" s="160" t="e">
        <f ca="1">_xludf.IFS(F507=BASE_DATOS!R$2,"N/A",F507=BASE_DATOS!R$3,"N/A",F507=BASE_DATOS!R$4,"INDICAR",F507=BASE_DATOS!R$7,"N/A",F507=BASE_DATOS!R$5,"INDICAR",F507=BASE_DATOS!R$6,"INDICAR",F507=BASE_DATOS!R$8," INDICAR",F507=BASE_DATOS!R$9," ")</f>
        <v>#NAME?</v>
      </c>
      <c r="H507" s="121"/>
      <c r="I507" s="122"/>
      <c r="J507" s="122"/>
      <c r="K507" s="122"/>
      <c r="L507" s="122"/>
      <c r="M507" s="122"/>
      <c r="N507" s="123">
        <f t="shared" si="14"/>
        <v>0</v>
      </c>
    </row>
    <row r="508" spans="1:14" ht="14.5" hidden="1">
      <c r="A508" s="252"/>
      <c r="B508" s="137"/>
      <c r="C508" s="138"/>
      <c r="D508" s="158"/>
      <c r="E508" s="140"/>
      <c r="F508" s="121"/>
      <c r="G508" s="160" t="e">
        <f ca="1">_xludf.IFS(F508=BASE_DATOS!R$2,"N/A",F508=BASE_DATOS!R$3,"N/A",F508=BASE_DATOS!R$4,"INDICAR",F508=BASE_DATOS!R$7,"N/A",F508=BASE_DATOS!R$5,"INDICAR",F508=BASE_DATOS!R$6,"INDICAR",F508=BASE_DATOS!R$8," INDICAR",F508=BASE_DATOS!R$9," ")</f>
        <v>#NAME?</v>
      </c>
      <c r="H508" s="121"/>
      <c r="I508" s="122"/>
      <c r="J508" s="122"/>
      <c r="K508" s="122"/>
      <c r="L508" s="122"/>
      <c r="M508" s="122"/>
      <c r="N508" s="123">
        <f t="shared" si="14"/>
        <v>0</v>
      </c>
    </row>
    <row r="509" spans="1:14" ht="14.5" hidden="1">
      <c r="A509" s="252"/>
      <c r="B509" s="137"/>
      <c r="C509" s="138"/>
      <c r="D509" s="158"/>
      <c r="E509" s="140"/>
      <c r="F509" s="121"/>
      <c r="G509" s="160" t="e">
        <f ca="1">_xludf.IFS(F509=BASE_DATOS!R$2,"N/A",F509=BASE_DATOS!R$3,"N/A",F509=BASE_DATOS!R$4,"INDICAR",F509=BASE_DATOS!R$7,"N/A",F509=BASE_DATOS!R$5,"INDICAR",F509=BASE_DATOS!R$6,"INDICAR",F509=BASE_DATOS!R$8," INDICAR",F509=BASE_DATOS!R$9," ")</f>
        <v>#NAME?</v>
      </c>
      <c r="H509" s="121"/>
      <c r="I509" s="122"/>
      <c r="J509" s="122"/>
      <c r="K509" s="122"/>
      <c r="L509" s="122"/>
      <c r="M509" s="122"/>
      <c r="N509" s="123">
        <f t="shared" si="14"/>
        <v>0</v>
      </c>
    </row>
    <row r="510" spans="1:14" ht="14.5" hidden="1">
      <c r="A510" s="252"/>
      <c r="B510" s="137"/>
      <c r="C510" s="138"/>
      <c r="D510" s="158"/>
      <c r="E510" s="140"/>
      <c r="F510" s="121"/>
      <c r="G510" s="160" t="e">
        <f ca="1">_xludf.IFS(F510=BASE_DATOS!R$2,"N/A",F510=BASE_DATOS!R$3,"N/A",F510=BASE_DATOS!R$4,"INDICAR",F510=BASE_DATOS!R$7,"N/A",F510=BASE_DATOS!R$5,"INDICAR",F510=BASE_DATOS!R$6,"INDICAR",F510=BASE_DATOS!R$8," INDICAR",F510=BASE_DATOS!R$9," ")</f>
        <v>#NAME?</v>
      </c>
      <c r="H510" s="121"/>
      <c r="I510" s="122"/>
      <c r="J510" s="122"/>
      <c r="K510" s="122"/>
      <c r="L510" s="122"/>
      <c r="M510" s="122"/>
      <c r="N510" s="123">
        <f t="shared" si="14"/>
        <v>0</v>
      </c>
    </row>
    <row r="511" spans="1:14" ht="14.5" hidden="1">
      <c r="A511" s="252"/>
      <c r="B511" s="137"/>
      <c r="C511" s="138"/>
      <c r="D511" s="158"/>
      <c r="E511" s="140"/>
      <c r="F511" s="121"/>
      <c r="G511" s="160" t="e">
        <f ca="1">_xludf.IFS(F511=BASE_DATOS!R$2,"N/A",F511=BASE_DATOS!R$3,"N/A",F511=BASE_DATOS!R$4,"INDICAR",F511=BASE_DATOS!R$7,"N/A",F511=BASE_DATOS!R$5,"INDICAR",F511=BASE_DATOS!R$6,"INDICAR",F511=BASE_DATOS!R$8," INDICAR",F511=BASE_DATOS!R$9," ")</f>
        <v>#NAME?</v>
      </c>
      <c r="H511" s="121"/>
      <c r="I511" s="122"/>
      <c r="J511" s="122"/>
      <c r="K511" s="122"/>
      <c r="L511" s="122"/>
      <c r="M511" s="122"/>
      <c r="N511" s="123">
        <f t="shared" si="14"/>
        <v>0</v>
      </c>
    </row>
    <row r="512" spans="1:14" ht="14.5" hidden="1">
      <c r="A512" s="252"/>
      <c r="B512" s="137"/>
      <c r="C512" s="138"/>
      <c r="D512" s="158"/>
      <c r="E512" s="140"/>
      <c r="F512" s="121"/>
      <c r="G512" s="160" t="e">
        <f ca="1">_xludf.IFS(F512=BASE_DATOS!R$2,"N/A",F512=BASE_DATOS!R$3,"N/A",F512=BASE_DATOS!R$4,"INDICAR",F512=BASE_DATOS!R$7,"N/A",F512=BASE_DATOS!R$5,"INDICAR",F512=BASE_DATOS!R$6,"INDICAR",F512=BASE_DATOS!R$8," INDICAR",F512=BASE_DATOS!R$9," ")</f>
        <v>#NAME?</v>
      </c>
      <c r="H512" s="121"/>
      <c r="I512" s="122"/>
      <c r="J512" s="122"/>
      <c r="K512" s="122"/>
      <c r="L512" s="122"/>
      <c r="M512" s="122"/>
      <c r="N512" s="123">
        <f t="shared" si="14"/>
        <v>0</v>
      </c>
    </row>
    <row r="513" spans="1:14" ht="14.5" hidden="1">
      <c r="A513" s="252"/>
      <c r="B513" s="137"/>
      <c r="C513" s="138"/>
      <c r="D513" s="158"/>
      <c r="E513" s="140"/>
      <c r="F513" s="121"/>
      <c r="G513" s="160" t="e">
        <f ca="1">_xludf.IFS(F513=BASE_DATOS!R$2,"N/A",F513=BASE_DATOS!R$3,"N/A",F513=BASE_DATOS!R$4,"INDICAR",F513=BASE_DATOS!R$7,"N/A",F513=BASE_DATOS!R$5,"INDICAR",F513=BASE_DATOS!R$6,"INDICAR",F513=BASE_DATOS!R$8," INDICAR",F513=BASE_DATOS!R$9," ")</f>
        <v>#NAME?</v>
      </c>
      <c r="H513" s="121"/>
      <c r="I513" s="122"/>
      <c r="J513" s="122"/>
      <c r="K513" s="122"/>
      <c r="L513" s="122"/>
      <c r="M513" s="122"/>
      <c r="N513" s="123">
        <f t="shared" si="14"/>
        <v>0</v>
      </c>
    </row>
    <row r="514" spans="1:14" ht="14.5" hidden="1">
      <c r="A514" s="253"/>
      <c r="B514" s="137"/>
      <c r="C514" s="140"/>
      <c r="D514" s="158"/>
      <c r="E514" s="140"/>
      <c r="F514" s="121"/>
      <c r="G514" s="160" t="e">
        <f ca="1">_xludf.IFS(F514=BASE_DATOS!R$2,"N/A",F514=BASE_DATOS!R$3,"N/A",F514=BASE_DATOS!R$4,"INDICAR",F514=BASE_DATOS!R$7,"N/A",F514=BASE_DATOS!R$5,"INDICAR",F514=BASE_DATOS!R$6,"INDICAR",F514=BASE_DATOS!R$8," INDICAR",F514=BASE_DATOS!R$9," ")</f>
        <v>#NAME?</v>
      </c>
      <c r="H514" s="121"/>
      <c r="I514" s="122"/>
      <c r="J514" s="122"/>
      <c r="K514" s="122"/>
      <c r="L514" s="122"/>
      <c r="M514" s="122"/>
      <c r="N514" s="123">
        <f t="shared" si="14"/>
        <v>0</v>
      </c>
    </row>
    <row r="515" spans="1:14" ht="14.5">
      <c r="A515" s="142"/>
      <c r="B515" s="143"/>
      <c r="C515" s="142"/>
      <c r="D515" s="142"/>
      <c r="E515" s="142"/>
      <c r="F515" s="142"/>
      <c r="G515" s="142"/>
      <c r="H515" s="142"/>
      <c r="I515" s="142"/>
      <c r="J515" s="143"/>
      <c r="K515" s="143"/>
      <c r="L515" s="143"/>
      <c r="M515" s="143"/>
      <c r="N515" s="144"/>
    </row>
    <row r="516" spans="1:14" ht="14.5">
      <c r="A516" s="145"/>
      <c r="B516" s="146"/>
      <c r="C516" s="145"/>
      <c r="D516" s="145"/>
      <c r="E516" s="145"/>
      <c r="F516" s="145"/>
      <c r="G516" s="145"/>
      <c r="H516" s="145"/>
      <c r="I516" s="145"/>
      <c r="J516" s="146"/>
      <c r="K516" s="146"/>
      <c r="L516" s="146"/>
      <c r="M516" s="146"/>
      <c r="N516" s="147"/>
    </row>
    <row r="517" spans="1:14" ht="19.5" customHeight="1">
      <c r="A517" s="254" t="s">
        <v>413</v>
      </c>
      <c r="B517" s="255"/>
      <c r="C517" s="254" t="s">
        <v>186</v>
      </c>
      <c r="D517" s="256"/>
      <c r="E517" s="256"/>
      <c r="F517" s="256"/>
      <c r="G517" s="256"/>
      <c r="H517" s="256"/>
      <c r="I517" s="256"/>
      <c r="J517" s="256"/>
      <c r="K517" s="256"/>
      <c r="L517" s="256"/>
      <c r="M517" s="256"/>
      <c r="N517" s="255"/>
    </row>
    <row r="518" spans="1:14" ht="31">
      <c r="A518" s="99" t="s">
        <v>19</v>
      </c>
      <c r="B518" s="257" t="s">
        <v>28</v>
      </c>
      <c r="C518" s="255"/>
      <c r="D518" s="99" t="s">
        <v>447</v>
      </c>
      <c r="E518" s="258" t="str">
        <f t="array" ref="E518">INDEX(BASE_DATOS!U$2:U$103,MATCH(C517,BASE_DATOS!W$2:W$103,0))</f>
        <v>Implementar estrategias de transformación digital y de sociedad del conocimiento orientadas a la innovación de la gestión del quehacer universitario, la toma de decisiones y la aplicación de principios de Universidad Abierta</v>
      </c>
      <c r="F518" s="256"/>
      <c r="G518" s="256"/>
      <c r="H518" s="256"/>
      <c r="I518" s="256"/>
      <c r="J518" s="256"/>
      <c r="K518" s="256"/>
      <c r="L518" s="256"/>
      <c r="M518" s="256"/>
      <c r="N518" s="255"/>
    </row>
    <row r="519" spans="1:14" ht="29.25" customHeight="1">
      <c r="A519" s="259" t="s">
        <v>415</v>
      </c>
      <c r="B519" s="260" t="s">
        <v>190</v>
      </c>
      <c r="C519" s="261"/>
      <c r="D519" s="262"/>
      <c r="E519" s="268" t="s">
        <v>416</v>
      </c>
      <c r="F519" s="273" t="str">
        <f t="array" ref="F519">INDEX(BASE_DATOS!Y$2:Y$103,MATCH(B519,BASE_DATOS!X$2:X$103,0))</f>
        <v>P. Institucionales E.O. 
P. de Calidad 
P. Institucional SMCG 
P. para la incorporación de las tecnologías de información y la comunicación en los procesos académicos de la UNA 
P.I. para la gestión de documentos en la UNA 
P.I. Sistema de Comunicación de la UNA 
P.I. para promover la ética en la UNA 
P. para la utilización de servicios electrónicos brindados por la UNA 
P. Institucional para el uso de software libre en la UNA 
P.I. para promover la ética en la UNA</v>
      </c>
      <c r="G519" s="247"/>
      <c r="H519" s="247"/>
      <c r="I519" s="274" t="s">
        <v>417</v>
      </c>
      <c r="J519" s="283" t="str">
        <f t="array" ref="J519">INDEX(BASE_DATOS!Z$2:Z$103,MATCH(B519,BASE_DATOS!X$2:X$103,0))</f>
        <v xml:space="preserve">Infraestructura de tecnología digital actualizada </v>
      </c>
      <c r="K519" s="256"/>
      <c r="L519" s="256"/>
      <c r="M519" s="256"/>
      <c r="N519" s="255"/>
    </row>
    <row r="520" spans="1:14" ht="28.5" customHeight="1">
      <c r="A520" s="252"/>
      <c r="B520" s="263"/>
      <c r="C520" s="247"/>
      <c r="D520" s="264"/>
      <c r="E520" s="252"/>
      <c r="F520" s="247"/>
      <c r="G520" s="247"/>
      <c r="H520" s="247"/>
      <c r="I520" s="252"/>
      <c r="J520" s="276"/>
      <c r="K520" s="256"/>
      <c r="L520" s="256"/>
      <c r="M520" s="256"/>
      <c r="N520" s="255"/>
    </row>
    <row r="521" spans="1:14" ht="27.75" customHeight="1">
      <c r="A521" s="252"/>
      <c r="B521" s="263"/>
      <c r="C521" s="247"/>
      <c r="D521" s="264"/>
      <c r="E521" s="252"/>
      <c r="F521" s="247"/>
      <c r="G521" s="247"/>
      <c r="H521" s="247"/>
      <c r="I521" s="252"/>
      <c r="J521" s="276"/>
      <c r="K521" s="256"/>
      <c r="L521" s="256"/>
      <c r="M521" s="256"/>
      <c r="N521" s="255"/>
    </row>
    <row r="522" spans="1:14" ht="27.75" customHeight="1">
      <c r="A522" s="253"/>
      <c r="B522" s="265"/>
      <c r="C522" s="266"/>
      <c r="D522" s="267"/>
      <c r="E522" s="253"/>
      <c r="F522" s="266"/>
      <c r="G522" s="266"/>
      <c r="H522" s="266"/>
      <c r="I522" s="253"/>
      <c r="J522" s="276"/>
      <c r="K522" s="256"/>
      <c r="L522" s="256"/>
      <c r="M522" s="256"/>
      <c r="N522" s="255"/>
    </row>
    <row r="523" spans="1:14" ht="21.75" customHeight="1">
      <c r="A523" s="269" t="s">
        <v>418</v>
      </c>
      <c r="B523" s="269" t="s">
        <v>419</v>
      </c>
      <c r="C523" s="270" t="s">
        <v>420</v>
      </c>
      <c r="D523" s="269" t="s">
        <v>421</v>
      </c>
      <c r="E523" s="269" t="s">
        <v>422</v>
      </c>
      <c r="F523" s="272" t="s">
        <v>16</v>
      </c>
      <c r="G523" s="269" t="s">
        <v>423</v>
      </c>
      <c r="H523" s="269" t="s">
        <v>424</v>
      </c>
      <c r="I523" s="271" t="s">
        <v>425</v>
      </c>
      <c r="J523" s="256"/>
      <c r="K523" s="256"/>
      <c r="L523" s="256"/>
      <c r="M523" s="256"/>
      <c r="N523" s="255"/>
    </row>
    <row r="524" spans="1:14" ht="21.75" customHeight="1">
      <c r="A524" s="253"/>
      <c r="B524" s="253"/>
      <c r="C524" s="253"/>
      <c r="D524" s="253"/>
      <c r="E524" s="253"/>
      <c r="F524" s="265"/>
      <c r="G524" s="253"/>
      <c r="H524" s="253"/>
      <c r="I524" s="100">
        <v>2023</v>
      </c>
      <c r="J524" s="100">
        <v>2024</v>
      </c>
      <c r="K524" s="100">
        <v>2025</v>
      </c>
      <c r="L524" s="100">
        <v>2026</v>
      </c>
      <c r="M524" s="100">
        <v>2027</v>
      </c>
      <c r="N524" s="148" t="s">
        <v>426</v>
      </c>
    </row>
    <row r="525" spans="1:14" ht="25">
      <c r="A525" s="248" t="s">
        <v>611</v>
      </c>
      <c r="B525" s="137" t="s">
        <v>85</v>
      </c>
      <c r="C525" s="138" t="s">
        <v>612</v>
      </c>
      <c r="D525" s="159">
        <v>1</v>
      </c>
      <c r="E525" s="105">
        <v>0</v>
      </c>
      <c r="F525" s="106" t="s">
        <v>25</v>
      </c>
      <c r="G525" s="107" t="s">
        <v>428</v>
      </c>
      <c r="H525" s="210" t="s">
        <v>601</v>
      </c>
      <c r="I525" s="211">
        <v>0.5</v>
      </c>
      <c r="J525" s="211">
        <v>0.5</v>
      </c>
      <c r="K525" s="211"/>
      <c r="L525" s="211"/>
      <c r="M525" s="211"/>
      <c r="N525" s="212">
        <v>1</v>
      </c>
    </row>
    <row r="526" spans="1:14" ht="37.5">
      <c r="A526" s="249"/>
      <c r="B526" s="137" t="s">
        <v>39</v>
      </c>
      <c r="C526" s="138" t="s">
        <v>613</v>
      </c>
      <c r="D526" s="162">
        <v>1</v>
      </c>
      <c r="E526" s="103">
        <v>0</v>
      </c>
      <c r="F526" s="126" t="s">
        <v>103</v>
      </c>
      <c r="G526" s="141" t="e">
        <f ca="1">_xludf.IFS(F526=BASE_DATOS!R$2,"N/A",F526=BASE_DATOS!R$3,"N/A",F526=BASE_DATOS!R$4,"INDICAR",F526=BASE_DATOS!R$7,"N/A",F526=BASE_DATOS!R$5,"INDICAR",F526=BASE_DATOS!R$6,"INDICAR",F526=BASE_DATOS!R$8," INDICAR",F526=BASE_DATOS!R$9," ")</f>
        <v>#NAME?</v>
      </c>
      <c r="H526" s="126" t="s">
        <v>430</v>
      </c>
      <c r="I526" s="127">
        <v>0.4</v>
      </c>
      <c r="J526" s="127">
        <v>0.15</v>
      </c>
      <c r="K526" s="127">
        <v>0.15</v>
      </c>
      <c r="L526" s="127">
        <v>0.15</v>
      </c>
      <c r="M526" s="127">
        <v>0.15</v>
      </c>
      <c r="N526" s="123">
        <f t="shared" ref="N526:N557" si="15">SUM(I526:M526)</f>
        <v>1</v>
      </c>
    </row>
    <row r="527" spans="1:14" ht="37.5">
      <c r="A527" s="249"/>
      <c r="B527" s="137" t="s">
        <v>135</v>
      </c>
      <c r="C527" s="138" t="s">
        <v>614</v>
      </c>
      <c r="D527" s="162">
        <v>5</v>
      </c>
      <c r="E527" s="156">
        <v>0</v>
      </c>
      <c r="F527" s="126" t="s">
        <v>25</v>
      </c>
      <c r="G527" s="141" t="e">
        <f ca="1">_xludf.IFS(F527=BASE_DATOS!R$2,"N/A",F527=BASE_DATOS!R$3,"N/A",F527=BASE_DATOS!R$4,"INDICAR",F527=BASE_DATOS!R$7,"N/A",F527=BASE_DATOS!R$5,"INDICAR",F527=BASE_DATOS!R$6,"INDICAR",F527=BASE_DATOS!R$8," INDICAR",F527=BASE_DATOS!R$9," ")</f>
        <v>#NAME?</v>
      </c>
      <c r="H527" s="126" t="s">
        <v>430</v>
      </c>
      <c r="I527" s="127">
        <v>0.2</v>
      </c>
      <c r="J527" s="127">
        <v>0.2</v>
      </c>
      <c r="K527" s="127">
        <v>0.2</v>
      </c>
      <c r="L527" s="127">
        <v>0.2</v>
      </c>
      <c r="M527" s="127">
        <v>0.2</v>
      </c>
      <c r="N527" s="123">
        <f t="shared" si="15"/>
        <v>1</v>
      </c>
    </row>
    <row r="528" spans="1:14" ht="62.5">
      <c r="A528" s="249"/>
      <c r="B528" s="137" t="s">
        <v>71</v>
      </c>
      <c r="C528" s="138" t="s">
        <v>615</v>
      </c>
      <c r="D528" s="158">
        <v>1</v>
      </c>
      <c r="E528" s="140">
        <v>0</v>
      </c>
      <c r="F528" s="121" t="s">
        <v>25</v>
      </c>
      <c r="G528" s="160" t="s">
        <v>428</v>
      </c>
      <c r="H528" s="121" t="s">
        <v>464</v>
      </c>
      <c r="I528" s="122">
        <v>0</v>
      </c>
      <c r="J528" s="122">
        <v>0.5</v>
      </c>
      <c r="K528" s="122">
        <v>0.5</v>
      </c>
      <c r="L528" s="122">
        <v>0</v>
      </c>
      <c r="M528" s="122">
        <v>0</v>
      </c>
      <c r="N528" s="123">
        <f t="shared" si="15"/>
        <v>1</v>
      </c>
    </row>
    <row r="529" spans="1:14" ht="25">
      <c r="A529" s="249"/>
      <c r="B529" s="137" t="s">
        <v>147</v>
      </c>
      <c r="C529" s="138" t="s">
        <v>616</v>
      </c>
      <c r="D529" s="158">
        <v>1</v>
      </c>
      <c r="E529" s="140">
        <v>0</v>
      </c>
      <c r="F529" s="121" t="s">
        <v>25</v>
      </c>
      <c r="G529" s="160" t="e">
        <f ca="1">_xludf.IFS(F529=BASE_DATOS!R$2,"N/A",F529=BASE_DATOS!R$3,"N/A",F529=BASE_DATOS!R$4,"INDICAR",F529=BASE_DATOS!R$7,"N/A",F529=BASE_DATOS!R$5,"INDICAR",F529=BASE_DATOS!R$6,"INDICAR",F529=BASE_DATOS!R$8," INDICAR",F529=BASE_DATOS!R$9," ")</f>
        <v>#NAME?</v>
      </c>
      <c r="H529" s="121" t="s">
        <v>430</v>
      </c>
      <c r="I529" s="122">
        <v>0.2</v>
      </c>
      <c r="J529" s="122">
        <v>0.2</v>
      </c>
      <c r="K529" s="122">
        <v>0.2</v>
      </c>
      <c r="L529" s="122">
        <v>0.2</v>
      </c>
      <c r="M529" s="122">
        <v>0.2</v>
      </c>
      <c r="N529" s="123">
        <f t="shared" si="15"/>
        <v>1</v>
      </c>
    </row>
    <row r="530" spans="1:14" ht="14.5">
      <c r="A530" s="249"/>
      <c r="B530" s="137" t="s">
        <v>147</v>
      </c>
      <c r="C530" s="138" t="s">
        <v>617</v>
      </c>
      <c r="D530" s="158">
        <v>1</v>
      </c>
      <c r="E530" s="140">
        <v>0</v>
      </c>
      <c r="F530" s="121" t="s">
        <v>25</v>
      </c>
      <c r="G530" s="160" t="e">
        <f ca="1">_xludf.IFS(F530=BASE_DATOS!R$2,"N/A",F530=BASE_DATOS!R$3,"N/A",F530=BASE_DATOS!R$4,"INDICAR",F530=BASE_DATOS!R$7,"N/A",F530=BASE_DATOS!R$5,"INDICAR",F530=BASE_DATOS!R$6,"INDICAR",F530=BASE_DATOS!R$8," INDICAR",F530=BASE_DATOS!R$9," ")</f>
        <v>#NAME?</v>
      </c>
      <c r="H530" s="121" t="s">
        <v>618</v>
      </c>
      <c r="I530" s="122">
        <v>0.3</v>
      </c>
      <c r="J530" s="122">
        <v>0.3</v>
      </c>
      <c r="K530" s="122">
        <v>0.4</v>
      </c>
      <c r="L530" s="122"/>
      <c r="M530" s="122"/>
      <c r="N530" s="123">
        <f t="shared" si="15"/>
        <v>1</v>
      </c>
    </row>
    <row r="531" spans="1:14" ht="29">
      <c r="A531" s="249"/>
      <c r="B531" s="137" t="s">
        <v>55</v>
      </c>
      <c r="C531" s="140" t="s">
        <v>619</v>
      </c>
      <c r="D531" s="158">
        <v>1</v>
      </c>
      <c r="E531" s="140">
        <v>0</v>
      </c>
      <c r="F531" s="121" t="s">
        <v>103</v>
      </c>
      <c r="G531" s="160" t="e">
        <f ca="1">_xludf.IFS(F531=BASE_DATOS!R$2,"N/A",F531=BASE_DATOS!R$3,"N/A",F531=BASE_DATOS!R$4,"INDICAR",F531=BASE_DATOS!R$7,"N/A",F531=BASE_DATOS!R$5,"INDICAR",F531=BASE_DATOS!R$6,"INDICAR",F531=BASE_DATOS!R$8," INDICAR",F531=BASE_DATOS!R$9," ")</f>
        <v>#NAME?</v>
      </c>
      <c r="H531" s="121" t="s">
        <v>430</v>
      </c>
      <c r="I531" s="122">
        <v>0.2</v>
      </c>
      <c r="J531" s="122">
        <v>0.2</v>
      </c>
      <c r="K531" s="122">
        <v>0.2</v>
      </c>
      <c r="L531" s="122">
        <v>0.2</v>
      </c>
      <c r="M531" s="122">
        <v>0.2</v>
      </c>
      <c r="N531" s="123">
        <f t="shared" si="15"/>
        <v>1</v>
      </c>
    </row>
    <row r="532" spans="1:14" ht="14.5" hidden="1">
      <c r="A532" s="249"/>
      <c r="B532" s="137"/>
      <c r="C532" s="41"/>
      <c r="D532" s="158"/>
      <c r="E532" s="140"/>
      <c r="F532" s="121"/>
      <c r="G532" s="160" t="e">
        <f ca="1">_xludf.IFS(F532=BASE_DATOS!R$2,"N/A",F532=BASE_DATOS!R$3,"N/A",F532=BASE_DATOS!R$4,"INDICAR",F532=BASE_DATOS!R$7,"N/A",F532=BASE_DATOS!R$5,"INDICAR",F532=BASE_DATOS!R$6,"INDICAR",F532=BASE_DATOS!R$8," INDICAR",F532=BASE_DATOS!R$9," ")</f>
        <v>#NAME?</v>
      </c>
      <c r="H532" s="121" t="s">
        <v>481</v>
      </c>
      <c r="I532" s="122"/>
      <c r="J532" s="122"/>
      <c r="K532" s="122"/>
      <c r="L532" s="122"/>
      <c r="M532" s="122">
        <v>0.5</v>
      </c>
      <c r="N532" s="123">
        <f t="shared" si="15"/>
        <v>0.5</v>
      </c>
    </row>
    <row r="533" spans="1:14" ht="25">
      <c r="A533" s="249"/>
      <c r="B533" s="137" t="s">
        <v>99</v>
      </c>
      <c r="C533" s="138" t="s">
        <v>620</v>
      </c>
      <c r="D533" s="158">
        <v>1</v>
      </c>
      <c r="E533" s="140"/>
      <c r="F533" s="121" t="s">
        <v>103</v>
      </c>
      <c r="G533" s="160"/>
      <c r="H533" s="121" t="s">
        <v>481</v>
      </c>
      <c r="I533" s="122"/>
      <c r="J533" s="122"/>
      <c r="K533" s="122">
        <v>0.3</v>
      </c>
      <c r="L533" s="122">
        <v>0.35</v>
      </c>
      <c r="M533" s="122">
        <v>0.35</v>
      </c>
      <c r="N533" s="123">
        <f t="shared" si="15"/>
        <v>0.99999999999999989</v>
      </c>
    </row>
    <row r="534" spans="1:14" ht="37.5">
      <c r="A534" s="249"/>
      <c r="B534" s="137" t="s">
        <v>142</v>
      </c>
      <c r="C534" s="213" t="s">
        <v>621</v>
      </c>
      <c r="D534" s="158">
        <v>1</v>
      </c>
      <c r="E534" s="140">
        <v>0</v>
      </c>
      <c r="F534" s="121" t="s">
        <v>25</v>
      </c>
      <c r="G534" s="160" t="e">
        <f ca="1">_xludf.IFS(F534=BASE_DATOS!R$2,"N/A",F534=BASE_DATOS!R$3,"N/A",F534=BASE_DATOS!R$4,"INDICAR",F534=BASE_DATOS!R$7,"N/A",F534=BASE_DATOS!R$5,"INDICAR",F534=BASE_DATOS!R$6,"INDICAR",F534=BASE_DATOS!R$8," INDICAR",F534=BASE_DATOS!R$9," ")</f>
        <v>#NAME?</v>
      </c>
      <c r="H534" s="121" t="s">
        <v>509</v>
      </c>
      <c r="I534" s="122"/>
      <c r="J534" s="122">
        <v>0.2</v>
      </c>
      <c r="K534" s="122">
        <v>0.2</v>
      </c>
      <c r="L534" s="122">
        <v>0.2</v>
      </c>
      <c r="M534" s="122">
        <v>0.4</v>
      </c>
      <c r="N534" s="123">
        <f t="shared" si="15"/>
        <v>1</v>
      </c>
    </row>
    <row r="535" spans="1:14" ht="37.5">
      <c r="A535" s="250"/>
      <c r="B535" s="137" t="s">
        <v>142</v>
      </c>
      <c r="C535" s="173" t="s">
        <v>622</v>
      </c>
      <c r="D535" s="158">
        <v>1</v>
      </c>
      <c r="E535" s="140">
        <v>0</v>
      </c>
      <c r="F535" s="121" t="s">
        <v>25</v>
      </c>
      <c r="G535" s="160" t="e">
        <f ca="1">_xludf.IFS(F535=BASE_DATOS!R$2,"N/A",F535=BASE_DATOS!R$3,"N/A",F535=BASE_DATOS!R$4,"INDICAR",F535=BASE_DATOS!R$7,"N/A",F535=BASE_DATOS!R$5,"INDICAR",F535=BASE_DATOS!R$6,"INDICAR",F535=BASE_DATOS!R$8," INDICAR",F535=BASE_DATOS!R$9," ")</f>
        <v>#NAME?</v>
      </c>
      <c r="H535" s="121" t="s">
        <v>509</v>
      </c>
      <c r="I535" s="122"/>
      <c r="J535" s="122">
        <v>0.2</v>
      </c>
      <c r="K535" s="122">
        <v>0.2</v>
      </c>
      <c r="L535" s="122">
        <v>0.2</v>
      </c>
      <c r="M535" s="122">
        <v>0.4</v>
      </c>
      <c r="N535" s="123">
        <f t="shared" si="15"/>
        <v>1</v>
      </c>
    </row>
    <row r="536" spans="1:14" ht="14.5" hidden="1">
      <c r="A536" s="251"/>
      <c r="B536" s="137"/>
      <c r="C536" s="138"/>
      <c r="D536" s="158"/>
      <c r="E536" s="140"/>
      <c r="F536" s="121"/>
      <c r="G536" s="160" t="e">
        <f ca="1">_xludf.IFS(F536=BASE_DATOS!R$2,"N/A",F536=BASE_DATOS!R$3,"N/A",F536=BASE_DATOS!R$4,"INDICAR",F536=BASE_DATOS!R$7,"N/A",F536=BASE_DATOS!R$5,"INDICAR",F536=BASE_DATOS!R$6,"INDICAR",F536=BASE_DATOS!R$8," INDICAR",F536=BASE_DATOS!R$9," ")</f>
        <v>#NAME?</v>
      </c>
      <c r="H536" s="121"/>
      <c r="I536" s="122"/>
      <c r="J536" s="122"/>
      <c r="K536" s="122"/>
      <c r="L536" s="122"/>
      <c r="M536" s="122"/>
      <c r="N536" s="123">
        <f t="shared" si="15"/>
        <v>0</v>
      </c>
    </row>
    <row r="537" spans="1:14" ht="14.5" hidden="1">
      <c r="A537" s="252"/>
      <c r="B537" s="137"/>
      <c r="C537" s="138"/>
      <c r="D537" s="158"/>
      <c r="E537" s="140"/>
      <c r="F537" s="121"/>
      <c r="G537" s="160" t="e">
        <f ca="1">_xludf.IFS(F537=BASE_DATOS!R$2,"N/A",F537=BASE_DATOS!R$3,"N/A",F537=BASE_DATOS!R$4,"INDICAR",F537=BASE_DATOS!R$7,"N/A",F537=BASE_DATOS!R$5,"INDICAR",F537=BASE_DATOS!R$6,"INDICAR",F537=BASE_DATOS!R$8," INDICAR",F537=BASE_DATOS!R$9," ")</f>
        <v>#NAME?</v>
      </c>
      <c r="H537" s="121"/>
      <c r="I537" s="122"/>
      <c r="J537" s="122"/>
      <c r="K537" s="122"/>
      <c r="L537" s="122"/>
      <c r="M537" s="122"/>
      <c r="N537" s="123">
        <f t="shared" si="15"/>
        <v>0</v>
      </c>
    </row>
    <row r="538" spans="1:14" ht="16.5" hidden="1" customHeight="1">
      <c r="A538" s="252"/>
      <c r="B538" s="137"/>
      <c r="C538" s="138"/>
      <c r="D538" s="158"/>
      <c r="E538" s="140"/>
      <c r="F538" s="121"/>
      <c r="G538" s="160" t="e">
        <f ca="1">_xludf.IFS(F538=BASE_DATOS!R$2,"N/A",F538=BASE_DATOS!R$3,"N/A",F538=BASE_DATOS!R$4,"INDICAR",F538=BASE_DATOS!R$7,"N/A",F538=BASE_DATOS!R$5,"INDICAR",F538=BASE_DATOS!R$6,"INDICAR",F538=BASE_DATOS!R$8," INDICAR",F538=BASE_DATOS!R$9," ")</f>
        <v>#NAME?</v>
      </c>
      <c r="H538" s="121"/>
      <c r="I538" s="122"/>
      <c r="J538" s="122"/>
      <c r="K538" s="122"/>
      <c r="L538" s="122"/>
      <c r="M538" s="122"/>
      <c r="N538" s="123">
        <f t="shared" si="15"/>
        <v>0</v>
      </c>
    </row>
    <row r="539" spans="1:14" ht="17.25" hidden="1" customHeight="1">
      <c r="A539" s="252"/>
      <c r="B539" s="137"/>
      <c r="C539" s="138"/>
      <c r="D539" s="158"/>
      <c r="E539" s="140"/>
      <c r="F539" s="121"/>
      <c r="G539" s="160" t="e">
        <f ca="1">_xludf.IFS(F539=BASE_DATOS!R$2,"N/A",F539=BASE_DATOS!R$3,"N/A",F539=BASE_DATOS!R$4,"INDICAR",F539=BASE_DATOS!R$7,"N/A",F539=BASE_DATOS!R$5,"INDICAR",F539=BASE_DATOS!R$6,"INDICAR",F539=BASE_DATOS!R$8," INDICAR",F539=BASE_DATOS!R$9," ")</f>
        <v>#NAME?</v>
      </c>
      <c r="H539" s="121"/>
      <c r="I539" s="122"/>
      <c r="J539" s="122"/>
      <c r="K539" s="122"/>
      <c r="L539" s="122"/>
      <c r="M539" s="122"/>
      <c r="N539" s="123">
        <f t="shared" si="15"/>
        <v>0</v>
      </c>
    </row>
    <row r="540" spans="1:14" ht="14.5" hidden="1">
      <c r="A540" s="252"/>
      <c r="B540" s="137"/>
      <c r="C540" s="138"/>
      <c r="D540" s="158"/>
      <c r="E540" s="140"/>
      <c r="F540" s="121"/>
      <c r="G540" s="160" t="e">
        <f ca="1">_xludf.IFS(F540=BASE_DATOS!R$2,"N/A",F540=BASE_DATOS!R$3,"N/A",F540=BASE_DATOS!R$4,"INDICAR",F540=BASE_DATOS!R$7,"N/A",F540=BASE_DATOS!R$5,"INDICAR",F540=BASE_DATOS!R$6,"INDICAR",F540=BASE_DATOS!R$8," INDICAR",F540=BASE_DATOS!R$9," ")</f>
        <v>#NAME?</v>
      </c>
      <c r="H540" s="121"/>
      <c r="I540" s="122"/>
      <c r="J540" s="122"/>
      <c r="K540" s="122"/>
      <c r="L540" s="122"/>
      <c r="M540" s="122"/>
      <c r="N540" s="123">
        <f t="shared" si="15"/>
        <v>0</v>
      </c>
    </row>
    <row r="541" spans="1:14" ht="14.5" hidden="1">
      <c r="A541" s="252"/>
      <c r="B541" s="137"/>
      <c r="C541" s="138"/>
      <c r="D541" s="158"/>
      <c r="E541" s="140"/>
      <c r="F541" s="121"/>
      <c r="G541" s="160" t="e">
        <f ca="1">_xludf.IFS(F541=BASE_DATOS!R$2,"N/A",F541=BASE_DATOS!R$3,"N/A",F541=BASE_DATOS!R$4,"INDICAR",F541=BASE_DATOS!R$7,"N/A",F541=BASE_DATOS!R$5,"INDICAR",F541=BASE_DATOS!R$6,"INDICAR",F541=BASE_DATOS!R$8," INDICAR",F541=BASE_DATOS!R$9," ")</f>
        <v>#NAME?</v>
      </c>
      <c r="H541" s="121"/>
      <c r="I541" s="122"/>
      <c r="J541" s="122"/>
      <c r="K541" s="122"/>
      <c r="L541" s="122"/>
      <c r="M541" s="122"/>
      <c r="N541" s="123">
        <f t="shared" si="15"/>
        <v>0</v>
      </c>
    </row>
    <row r="542" spans="1:14" ht="14.5" hidden="1">
      <c r="A542" s="252"/>
      <c r="B542" s="137"/>
      <c r="C542" s="138"/>
      <c r="D542" s="158"/>
      <c r="E542" s="140"/>
      <c r="F542" s="121"/>
      <c r="G542" s="160" t="e">
        <f ca="1">_xludf.IFS(F542=BASE_DATOS!R$2,"N/A",F542=BASE_DATOS!R$3,"N/A",F542=BASE_DATOS!R$4,"INDICAR",F542=BASE_DATOS!R$7,"N/A",F542=BASE_DATOS!R$5,"INDICAR",F542=BASE_DATOS!R$6,"INDICAR",F542=BASE_DATOS!R$8," INDICAR",F542=BASE_DATOS!R$9," ")</f>
        <v>#NAME?</v>
      </c>
      <c r="H542" s="121"/>
      <c r="I542" s="122"/>
      <c r="J542" s="122"/>
      <c r="K542" s="122"/>
      <c r="L542" s="122"/>
      <c r="M542" s="122"/>
      <c r="N542" s="123">
        <f t="shared" si="15"/>
        <v>0</v>
      </c>
    </row>
    <row r="543" spans="1:14" ht="14.5" hidden="1">
      <c r="A543" s="252"/>
      <c r="B543" s="137"/>
      <c r="C543" s="138"/>
      <c r="D543" s="158"/>
      <c r="E543" s="140"/>
      <c r="F543" s="121"/>
      <c r="G543" s="160" t="e">
        <f ca="1">_xludf.IFS(F543=BASE_DATOS!R$2,"N/A",F543=BASE_DATOS!R$3,"N/A",F543=BASE_DATOS!R$4,"INDICAR",F543=BASE_DATOS!R$7,"N/A",F543=BASE_DATOS!R$5,"INDICAR",F543=BASE_DATOS!R$6,"INDICAR",F543=BASE_DATOS!R$8," INDICAR",F543=BASE_DATOS!R$9," ")</f>
        <v>#NAME?</v>
      </c>
      <c r="H543" s="121"/>
      <c r="I543" s="122"/>
      <c r="J543" s="122"/>
      <c r="K543" s="122"/>
      <c r="L543" s="122"/>
      <c r="M543" s="122"/>
      <c r="N543" s="123">
        <f t="shared" si="15"/>
        <v>0</v>
      </c>
    </row>
    <row r="544" spans="1:14" ht="14.5" hidden="1">
      <c r="A544" s="252"/>
      <c r="B544" s="137"/>
      <c r="C544" s="138"/>
      <c r="D544" s="158"/>
      <c r="E544" s="140"/>
      <c r="F544" s="121"/>
      <c r="G544" s="160" t="e">
        <f ca="1">_xludf.IFS(F544=BASE_DATOS!R$2,"N/A",F544=BASE_DATOS!R$3,"N/A",F544=BASE_DATOS!R$4,"INDICAR",F544=BASE_DATOS!R$7,"N/A",F544=BASE_DATOS!R$5,"INDICAR",F544=BASE_DATOS!R$6,"INDICAR",F544=BASE_DATOS!R$8," INDICAR",F544=BASE_DATOS!R$9," ")</f>
        <v>#NAME?</v>
      </c>
      <c r="H544" s="121"/>
      <c r="I544" s="122"/>
      <c r="J544" s="122"/>
      <c r="K544" s="122"/>
      <c r="L544" s="122"/>
      <c r="M544" s="122"/>
      <c r="N544" s="123">
        <f t="shared" si="15"/>
        <v>0</v>
      </c>
    </row>
    <row r="545" spans="1:14" ht="14.5" hidden="1">
      <c r="A545" s="252"/>
      <c r="B545" s="137"/>
      <c r="C545" s="138"/>
      <c r="D545" s="158"/>
      <c r="E545" s="140"/>
      <c r="F545" s="121"/>
      <c r="G545" s="160" t="e">
        <f ca="1">_xludf.IFS(F545=BASE_DATOS!R$2,"N/A",F545=BASE_DATOS!R$3,"N/A",F545=BASE_DATOS!R$4,"INDICAR",F545=BASE_DATOS!R$7,"N/A",F545=BASE_DATOS!R$5,"INDICAR",F545=BASE_DATOS!R$6,"INDICAR",F545=BASE_DATOS!R$8," INDICAR",F545=BASE_DATOS!R$9," ")</f>
        <v>#NAME?</v>
      </c>
      <c r="H545" s="121"/>
      <c r="I545" s="122"/>
      <c r="J545" s="122"/>
      <c r="K545" s="122"/>
      <c r="L545" s="122"/>
      <c r="M545" s="122"/>
      <c r="N545" s="123">
        <f t="shared" si="15"/>
        <v>0</v>
      </c>
    </row>
    <row r="546" spans="1:14" ht="14.5" hidden="1">
      <c r="A546" s="253"/>
      <c r="B546" s="137"/>
      <c r="C546" s="140"/>
      <c r="D546" s="158"/>
      <c r="E546" s="140"/>
      <c r="F546" s="121"/>
      <c r="G546" s="160" t="e">
        <f ca="1">_xludf.IFS(F546=BASE_DATOS!R$2,"N/A",F546=BASE_DATOS!R$3,"N/A",F546=BASE_DATOS!R$4,"INDICAR",F546=BASE_DATOS!R$7,"N/A",F546=BASE_DATOS!R$5,"INDICAR",F546=BASE_DATOS!R$6,"INDICAR",F546=BASE_DATOS!R$8," INDICAR",F546=BASE_DATOS!R$9," ")</f>
        <v>#NAME?</v>
      </c>
      <c r="H546" s="121"/>
      <c r="I546" s="122"/>
      <c r="J546" s="122"/>
      <c r="K546" s="122"/>
      <c r="L546" s="122"/>
      <c r="M546" s="122"/>
      <c r="N546" s="123">
        <f t="shared" si="15"/>
        <v>0</v>
      </c>
    </row>
    <row r="547" spans="1:14" ht="14.5" hidden="1">
      <c r="A547" s="251"/>
      <c r="B547" s="137"/>
      <c r="C547" s="138"/>
      <c r="D547" s="158"/>
      <c r="E547" s="140"/>
      <c r="F547" s="121"/>
      <c r="G547" s="160" t="e">
        <f ca="1">_xludf.IFS(F547=BASE_DATOS!R$2,"N/A",F547=BASE_DATOS!R$3,"N/A",F547=BASE_DATOS!R$4,"INDICAR",F547=BASE_DATOS!R$7,"N/A",F547=BASE_DATOS!R$5,"INDICAR",F547=BASE_DATOS!R$6,"INDICAR",F547=BASE_DATOS!R$8," INDICAR",F547=BASE_DATOS!R$9," ")</f>
        <v>#NAME?</v>
      </c>
      <c r="H547" s="121"/>
      <c r="I547" s="122"/>
      <c r="J547" s="122"/>
      <c r="K547" s="122"/>
      <c r="L547" s="122"/>
      <c r="M547" s="122"/>
      <c r="N547" s="123">
        <f t="shared" si="15"/>
        <v>0</v>
      </c>
    </row>
    <row r="548" spans="1:14" ht="14.5" hidden="1">
      <c r="A548" s="252"/>
      <c r="B548" s="137"/>
      <c r="C548" s="138"/>
      <c r="D548" s="158"/>
      <c r="E548" s="140"/>
      <c r="F548" s="121"/>
      <c r="G548" s="160" t="e">
        <f ca="1">_xludf.IFS(F548=BASE_DATOS!R$2,"N/A",F548=BASE_DATOS!R$3,"N/A",F548=BASE_DATOS!R$4,"INDICAR",F548=BASE_DATOS!R$7,"N/A",F548=BASE_DATOS!R$5,"INDICAR",F548=BASE_DATOS!R$6,"INDICAR",F548=BASE_DATOS!R$8," INDICAR",F548=BASE_DATOS!R$9," ")</f>
        <v>#NAME?</v>
      </c>
      <c r="H548" s="121"/>
      <c r="I548" s="122"/>
      <c r="J548" s="122"/>
      <c r="K548" s="122"/>
      <c r="L548" s="122"/>
      <c r="M548" s="122"/>
      <c r="N548" s="123">
        <f t="shared" si="15"/>
        <v>0</v>
      </c>
    </row>
    <row r="549" spans="1:14" ht="14.5" hidden="1">
      <c r="A549" s="252"/>
      <c r="B549" s="137"/>
      <c r="C549" s="138"/>
      <c r="D549" s="158"/>
      <c r="E549" s="140"/>
      <c r="F549" s="121"/>
      <c r="G549" s="160" t="e">
        <f ca="1">_xludf.IFS(F549=BASE_DATOS!R$2,"N/A",F549=BASE_DATOS!R$3,"N/A",F549=BASE_DATOS!R$4,"INDICAR",F549=BASE_DATOS!R$7,"N/A",F549=BASE_DATOS!R$5,"INDICAR",F549=BASE_DATOS!R$6,"INDICAR",F549=BASE_DATOS!R$8," INDICAR",F549=BASE_DATOS!R$9," ")</f>
        <v>#NAME?</v>
      </c>
      <c r="H549" s="121"/>
      <c r="I549" s="122"/>
      <c r="J549" s="122"/>
      <c r="K549" s="122"/>
      <c r="L549" s="122"/>
      <c r="M549" s="122"/>
      <c r="N549" s="123">
        <f t="shared" si="15"/>
        <v>0</v>
      </c>
    </row>
    <row r="550" spans="1:14" ht="14.5" hidden="1">
      <c r="A550" s="252"/>
      <c r="B550" s="137"/>
      <c r="C550" s="138"/>
      <c r="D550" s="158"/>
      <c r="E550" s="140"/>
      <c r="F550" s="121"/>
      <c r="G550" s="160" t="e">
        <f ca="1">_xludf.IFS(F550=BASE_DATOS!R$2,"N/A",F550=BASE_DATOS!R$3,"N/A",F550=BASE_DATOS!R$4,"INDICAR",F550=BASE_DATOS!R$7,"N/A",F550=BASE_DATOS!R$5,"INDICAR",F550=BASE_DATOS!R$6,"INDICAR",F550=BASE_DATOS!R$8," INDICAR",F550=BASE_DATOS!R$9," ")</f>
        <v>#NAME?</v>
      </c>
      <c r="H550" s="121"/>
      <c r="I550" s="122"/>
      <c r="J550" s="122"/>
      <c r="K550" s="122"/>
      <c r="L550" s="122"/>
      <c r="M550" s="122"/>
      <c r="N550" s="123">
        <f t="shared" si="15"/>
        <v>0</v>
      </c>
    </row>
    <row r="551" spans="1:14" ht="14.5" hidden="1">
      <c r="A551" s="252"/>
      <c r="B551" s="137"/>
      <c r="C551" s="138"/>
      <c r="D551" s="158"/>
      <c r="E551" s="140"/>
      <c r="F551" s="121"/>
      <c r="G551" s="160" t="e">
        <f ca="1">_xludf.IFS(F551=BASE_DATOS!R$2,"N/A",F551=BASE_DATOS!R$3,"N/A",F551=BASE_DATOS!R$4,"INDICAR",F551=BASE_DATOS!R$7,"N/A",F551=BASE_DATOS!R$5,"INDICAR",F551=BASE_DATOS!R$6,"INDICAR",F551=BASE_DATOS!R$8," INDICAR",F551=BASE_DATOS!R$9," ")</f>
        <v>#NAME?</v>
      </c>
      <c r="H551" s="121"/>
      <c r="I551" s="122"/>
      <c r="J551" s="122"/>
      <c r="K551" s="122"/>
      <c r="L551" s="122"/>
      <c r="M551" s="122"/>
      <c r="N551" s="123">
        <f t="shared" si="15"/>
        <v>0</v>
      </c>
    </row>
    <row r="552" spans="1:14" ht="14.5" hidden="1">
      <c r="A552" s="252"/>
      <c r="B552" s="137"/>
      <c r="C552" s="138"/>
      <c r="D552" s="158"/>
      <c r="E552" s="140"/>
      <c r="F552" s="121"/>
      <c r="G552" s="160" t="e">
        <f ca="1">_xludf.IFS(F552=BASE_DATOS!R$2,"N/A",F552=BASE_DATOS!R$3,"N/A",F552=BASE_DATOS!R$4,"INDICAR",F552=BASE_DATOS!R$7,"N/A",F552=BASE_DATOS!R$5,"INDICAR",F552=BASE_DATOS!R$6,"INDICAR",F552=BASE_DATOS!R$8," INDICAR",F552=BASE_DATOS!R$9," ")</f>
        <v>#NAME?</v>
      </c>
      <c r="H552" s="121"/>
      <c r="I552" s="122"/>
      <c r="J552" s="122"/>
      <c r="K552" s="122"/>
      <c r="L552" s="122"/>
      <c r="M552" s="122"/>
      <c r="N552" s="123">
        <f t="shared" si="15"/>
        <v>0</v>
      </c>
    </row>
    <row r="553" spans="1:14" ht="14.5" hidden="1">
      <c r="A553" s="252"/>
      <c r="B553" s="137"/>
      <c r="C553" s="138"/>
      <c r="D553" s="158"/>
      <c r="E553" s="140"/>
      <c r="F553" s="121"/>
      <c r="G553" s="160" t="e">
        <f ca="1">_xludf.IFS(F553=BASE_DATOS!R$2,"N/A",F553=BASE_DATOS!R$3,"N/A",F553=BASE_DATOS!R$4,"INDICAR",F553=BASE_DATOS!R$7,"N/A",F553=BASE_DATOS!R$5,"INDICAR",F553=BASE_DATOS!R$6,"INDICAR",F553=BASE_DATOS!R$8," INDICAR",F553=BASE_DATOS!R$9," ")</f>
        <v>#NAME?</v>
      </c>
      <c r="H553" s="121"/>
      <c r="I553" s="122"/>
      <c r="J553" s="122"/>
      <c r="K553" s="122"/>
      <c r="L553" s="122"/>
      <c r="M553" s="122"/>
      <c r="N553" s="123">
        <f t="shared" si="15"/>
        <v>0</v>
      </c>
    </row>
    <row r="554" spans="1:14" ht="14.5" hidden="1">
      <c r="A554" s="252"/>
      <c r="B554" s="137"/>
      <c r="C554" s="138"/>
      <c r="D554" s="158"/>
      <c r="E554" s="140"/>
      <c r="F554" s="121"/>
      <c r="G554" s="160" t="e">
        <f ca="1">_xludf.IFS(F554=BASE_DATOS!R$2,"N/A",F554=BASE_DATOS!R$3,"N/A",F554=BASE_DATOS!R$4,"INDICAR",F554=BASE_DATOS!R$7,"N/A",F554=BASE_DATOS!R$5,"INDICAR",F554=BASE_DATOS!R$6,"INDICAR",F554=BASE_DATOS!R$8," INDICAR",F554=BASE_DATOS!R$9," ")</f>
        <v>#NAME?</v>
      </c>
      <c r="H554" s="121"/>
      <c r="I554" s="122"/>
      <c r="J554" s="122"/>
      <c r="K554" s="122"/>
      <c r="L554" s="122"/>
      <c r="M554" s="122"/>
      <c r="N554" s="123">
        <f t="shared" si="15"/>
        <v>0</v>
      </c>
    </row>
    <row r="555" spans="1:14" ht="14.5" hidden="1">
      <c r="A555" s="252"/>
      <c r="B555" s="137"/>
      <c r="C555" s="138"/>
      <c r="D555" s="158"/>
      <c r="E555" s="140"/>
      <c r="F555" s="121"/>
      <c r="G555" s="160" t="e">
        <f ca="1">_xludf.IFS(F555=BASE_DATOS!R$2,"N/A",F555=BASE_DATOS!R$3,"N/A",F555=BASE_DATOS!R$4,"INDICAR",F555=BASE_DATOS!R$7,"N/A",F555=BASE_DATOS!R$5,"INDICAR",F555=BASE_DATOS!R$6,"INDICAR",F555=BASE_DATOS!R$8," INDICAR",F555=BASE_DATOS!R$9," ")</f>
        <v>#NAME?</v>
      </c>
      <c r="H555" s="121"/>
      <c r="I555" s="122"/>
      <c r="J555" s="122"/>
      <c r="K555" s="122"/>
      <c r="L555" s="122"/>
      <c r="M555" s="122"/>
      <c r="N555" s="123">
        <f t="shared" si="15"/>
        <v>0</v>
      </c>
    </row>
    <row r="556" spans="1:14" ht="14.5" hidden="1">
      <c r="A556" s="252"/>
      <c r="B556" s="137"/>
      <c r="C556" s="138"/>
      <c r="D556" s="158"/>
      <c r="E556" s="140"/>
      <c r="F556" s="121"/>
      <c r="G556" s="160" t="e">
        <f ca="1">_xludf.IFS(F556=BASE_DATOS!R$2,"N/A",F556=BASE_DATOS!R$3,"N/A",F556=BASE_DATOS!R$4,"INDICAR",F556=BASE_DATOS!R$7,"N/A",F556=BASE_DATOS!R$5,"INDICAR",F556=BASE_DATOS!R$6,"INDICAR",F556=BASE_DATOS!R$8," INDICAR",F556=BASE_DATOS!R$9," ")</f>
        <v>#NAME?</v>
      </c>
      <c r="H556" s="121"/>
      <c r="I556" s="122"/>
      <c r="J556" s="122"/>
      <c r="K556" s="122"/>
      <c r="L556" s="122"/>
      <c r="M556" s="122"/>
      <c r="N556" s="123">
        <f t="shared" si="15"/>
        <v>0</v>
      </c>
    </row>
    <row r="557" spans="1:14" ht="14.5" hidden="1">
      <c r="A557" s="253"/>
      <c r="B557" s="137"/>
      <c r="C557" s="140"/>
      <c r="D557" s="158"/>
      <c r="E557" s="140"/>
      <c r="F557" s="121"/>
      <c r="G557" s="160" t="e">
        <f ca="1">_xludf.IFS(F557=BASE_DATOS!R$2,"N/A",F557=BASE_DATOS!R$3,"N/A",F557=BASE_DATOS!R$4,"INDICAR",F557=BASE_DATOS!R$7,"N/A",F557=BASE_DATOS!R$5,"INDICAR",F557=BASE_DATOS!R$6,"INDICAR",F557=BASE_DATOS!R$8," INDICAR",F557=BASE_DATOS!R$9," ")</f>
        <v>#NAME?</v>
      </c>
      <c r="H557" s="121"/>
      <c r="I557" s="122"/>
      <c r="J557" s="122"/>
      <c r="K557" s="122"/>
      <c r="L557" s="122"/>
      <c r="M557" s="122"/>
      <c r="N557" s="123">
        <f t="shared" si="15"/>
        <v>0</v>
      </c>
    </row>
    <row r="558" spans="1:14" ht="14.5">
      <c r="A558" s="142"/>
      <c r="B558" s="143"/>
      <c r="C558" s="142"/>
      <c r="D558" s="142"/>
      <c r="E558" s="142"/>
      <c r="F558" s="142"/>
      <c r="G558" s="142"/>
      <c r="H558" s="142"/>
      <c r="I558" s="142"/>
      <c r="J558" s="143"/>
      <c r="K558" s="143"/>
      <c r="L558" s="143"/>
      <c r="M558" s="143"/>
      <c r="N558" s="144"/>
    </row>
    <row r="559" spans="1:14" ht="14.5">
      <c r="A559" s="145"/>
      <c r="B559" s="146"/>
      <c r="C559" s="145"/>
      <c r="D559" s="145"/>
      <c r="E559" s="145"/>
      <c r="F559" s="145"/>
      <c r="G559" s="145"/>
      <c r="H559" s="145"/>
      <c r="I559" s="145"/>
      <c r="J559" s="146"/>
      <c r="K559" s="146"/>
      <c r="L559" s="146"/>
      <c r="M559" s="146"/>
      <c r="N559" s="147"/>
    </row>
    <row r="560" spans="1:14" ht="24" customHeight="1">
      <c r="A560" s="254" t="s">
        <v>413</v>
      </c>
      <c r="B560" s="255"/>
      <c r="C560" s="254" t="s">
        <v>186</v>
      </c>
      <c r="D560" s="256"/>
      <c r="E560" s="256"/>
      <c r="F560" s="256"/>
      <c r="G560" s="256"/>
      <c r="H560" s="256"/>
      <c r="I560" s="256"/>
      <c r="J560" s="256"/>
      <c r="K560" s="256"/>
      <c r="L560" s="256"/>
      <c r="M560" s="256"/>
      <c r="N560" s="255"/>
    </row>
    <row r="561" spans="1:14" ht="31">
      <c r="A561" s="99" t="s">
        <v>19</v>
      </c>
      <c r="B561" s="254" t="s">
        <v>28</v>
      </c>
      <c r="C561" s="255"/>
      <c r="D561" s="99" t="s">
        <v>447</v>
      </c>
      <c r="E561" s="258" t="str">
        <f t="array" ref="E561">INDEX(BASE_DATOS!U$2:U$103,MATCH(C560,BASE_DATOS!W$2:W$103,0))</f>
        <v>Implementar estrategias de transformación digital y de sociedad del conocimiento orientadas a la innovación de la gestión del quehacer universitario, la toma de decisiones y la aplicación de principios de Universidad Abierta</v>
      </c>
      <c r="F561" s="256"/>
      <c r="G561" s="256"/>
      <c r="H561" s="256"/>
      <c r="I561" s="256"/>
      <c r="J561" s="256"/>
      <c r="K561" s="256"/>
      <c r="L561" s="256"/>
      <c r="M561" s="256"/>
      <c r="N561" s="255"/>
    </row>
    <row r="562" spans="1:14" ht="21" customHeight="1">
      <c r="A562" s="259" t="s">
        <v>415</v>
      </c>
      <c r="B562" s="277" t="s">
        <v>196</v>
      </c>
      <c r="C562" s="261"/>
      <c r="D562" s="262"/>
      <c r="E562" s="268" t="s">
        <v>416</v>
      </c>
      <c r="F562" s="273" t="str">
        <f t="array" ref="F562">INDEX(BASE_DATOS!Y$2:Y$103,MATCH(B562,BASE_DATOS!X$2:X$103,0))</f>
        <v>P. Institucionales E.O. 
P. de Calidad 
P. Institucional SMCG 
P. para la incorporación de las tecnologías de información y la comunicación en los procesos académicos de la UNA 
P. Institucional para el uso de software libre en la UNA</v>
      </c>
      <c r="G562" s="247"/>
      <c r="H562" s="247"/>
      <c r="I562" s="274" t="s">
        <v>417</v>
      </c>
      <c r="J562" s="283" t="str">
        <f t="array" ref="J562">INDEX(BASE_DATOS!Z$2:Z$103,MATCH(B562,BASE_DATOS!X$2:X$103,0))</f>
        <v xml:space="preserve">Funcionarios con Capacidades digitales </v>
      </c>
      <c r="K562" s="256"/>
      <c r="L562" s="256"/>
      <c r="M562" s="256"/>
      <c r="N562" s="255"/>
    </row>
    <row r="563" spans="1:14" ht="14.25" customHeight="1">
      <c r="A563" s="252"/>
      <c r="B563" s="263"/>
      <c r="C563" s="247"/>
      <c r="D563" s="264"/>
      <c r="E563" s="252"/>
      <c r="F563" s="247"/>
      <c r="G563" s="247"/>
      <c r="H563" s="247"/>
      <c r="I563" s="252"/>
      <c r="J563" s="276"/>
      <c r="K563" s="256"/>
      <c r="L563" s="256"/>
      <c r="M563" s="256"/>
      <c r="N563" s="255"/>
    </row>
    <row r="564" spans="1:14" ht="14.25" customHeight="1">
      <c r="A564" s="252"/>
      <c r="B564" s="263"/>
      <c r="C564" s="247"/>
      <c r="D564" s="264"/>
      <c r="E564" s="252"/>
      <c r="F564" s="247"/>
      <c r="G564" s="247"/>
      <c r="H564" s="247"/>
      <c r="I564" s="252"/>
      <c r="J564" s="276"/>
      <c r="K564" s="256"/>
      <c r="L564" s="256"/>
      <c r="M564" s="256"/>
      <c r="N564" s="255"/>
    </row>
    <row r="565" spans="1:14" ht="14.25" customHeight="1">
      <c r="A565" s="253"/>
      <c r="B565" s="265"/>
      <c r="C565" s="266"/>
      <c r="D565" s="267"/>
      <c r="E565" s="253"/>
      <c r="F565" s="266"/>
      <c r="G565" s="266"/>
      <c r="H565" s="266"/>
      <c r="I565" s="253"/>
      <c r="J565" s="276"/>
      <c r="K565" s="256"/>
      <c r="L565" s="256"/>
      <c r="M565" s="256"/>
      <c r="N565" s="255"/>
    </row>
    <row r="566" spans="1:14" ht="20.25" customHeight="1">
      <c r="A566" s="269" t="s">
        <v>418</v>
      </c>
      <c r="B566" s="269" t="s">
        <v>419</v>
      </c>
      <c r="C566" s="270" t="s">
        <v>420</v>
      </c>
      <c r="D566" s="269" t="s">
        <v>421</v>
      </c>
      <c r="E566" s="269" t="s">
        <v>422</v>
      </c>
      <c r="F566" s="272" t="s">
        <v>16</v>
      </c>
      <c r="G566" s="269" t="s">
        <v>423</v>
      </c>
      <c r="H566" s="269" t="s">
        <v>424</v>
      </c>
      <c r="I566" s="271" t="s">
        <v>425</v>
      </c>
      <c r="J566" s="256"/>
      <c r="K566" s="256"/>
      <c r="L566" s="256"/>
      <c r="M566" s="256"/>
      <c r="N566" s="255"/>
    </row>
    <row r="567" spans="1:14" ht="20.25" customHeight="1">
      <c r="A567" s="253"/>
      <c r="B567" s="253"/>
      <c r="C567" s="253"/>
      <c r="D567" s="253"/>
      <c r="E567" s="253"/>
      <c r="F567" s="265"/>
      <c r="G567" s="253"/>
      <c r="H567" s="253"/>
      <c r="I567" s="100">
        <v>2023</v>
      </c>
      <c r="J567" s="100">
        <v>2024</v>
      </c>
      <c r="K567" s="100">
        <v>2025</v>
      </c>
      <c r="L567" s="100">
        <v>2026</v>
      </c>
      <c r="M567" s="100">
        <v>2027</v>
      </c>
      <c r="N567" s="148" t="s">
        <v>426</v>
      </c>
    </row>
    <row r="568" spans="1:14" ht="50">
      <c r="A568" s="248" t="s">
        <v>623</v>
      </c>
      <c r="B568" s="137" t="s">
        <v>85</v>
      </c>
      <c r="C568" s="138" t="s">
        <v>624</v>
      </c>
      <c r="D568" s="159">
        <v>1</v>
      </c>
      <c r="E568" s="113">
        <v>1</v>
      </c>
      <c r="F568" s="114" t="s">
        <v>25</v>
      </c>
      <c r="G568" s="107" t="s">
        <v>428</v>
      </c>
      <c r="H568" s="210" t="s">
        <v>430</v>
      </c>
      <c r="I568" s="211">
        <v>0.2</v>
      </c>
      <c r="J568" s="211">
        <v>0.2</v>
      </c>
      <c r="K568" s="211">
        <v>0.2</v>
      </c>
      <c r="L568" s="211">
        <v>0.2</v>
      </c>
      <c r="M568" s="211">
        <v>0.2</v>
      </c>
      <c r="N568" s="212">
        <v>1</v>
      </c>
    </row>
    <row r="569" spans="1:14" ht="29">
      <c r="A569" s="249"/>
      <c r="B569" s="137" t="s">
        <v>39</v>
      </c>
      <c r="C569" s="138" t="s">
        <v>625</v>
      </c>
      <c r="D569" s="162">
        <v>10</v>
      </c>
      <c r="E569" s="103">
        <v>0</v>
      </c>
      <c r="F569" s="126" t="s">
        <v>103</v>
      </c>
      <c r="G569" s="141" t="e">
        <f ca="1">_xludf.IFS(F569=BASE_DATOS!R$2,"N/A",F569=BASE_DATOS!R$3,"N/A",F569=BASE_DATOS!R$4,"INDICAR",F569=BASE_DATOS!R$7,"N/A",F569=BASE_DATOS!R$5,"INDICAR",F569=BASE_DATOS!R$6,"INDICAR",F569=BASE_DATOS!R$8," INDICAR",F569=BASE_DATOS!R$9," ")</f>
        <v>#NAME?</v>
      </c>
      <c r="H569" s="126" t="s">
        <v>430</v>
      </c>
      <c r="I569" s="127">
        <v>0.2</v>
      </c>
      <c r="J569" s="127">
        <v>0.2</v>
      </c>
      <c r="K569" s="127">
        <v>0.2</v>
      </c>
      <c r="L569" s="127">
        <v>0.2</v>
      </c>
      <c r="M569" s="127">
        <v>0.2</v>
      </c>
      <c r="N569" s="129">
        <f t="shared" ref="N569:N600" si="16">SUM(I569:M569)</f>
        <v>1</v>
      </c>
    </row>
    <row r="570" spans="1:14" ht="25">
      <c r="A570" s="249"/>
      <c r="B570" s="137" t="s">
        <v>71</v>
      </c>
      <c r="C570" s="138" t="s">
        <v>626</v>
      </c>
      <c r="D570" s="158">
        <v>1</v>
      </c>
      <c r="E570" s="140">
        <v>0</v>
      </c>
      <c r="F570" s="121" t="s">
        <v>25</v>
      </c>
      <c r="G570" s="160" t="e">
        <f ca="1">_xludf.IFS(F570=BASE_DATOS!R$2,"N/A",F570=BASE_DATOS!R$3,"N/A",F570=BASE_DATOS!R$4,"INDICAR",F570=BASE_DATOS!R$7,"N/A",F570=BASE_DATOS!R$5,"INDICAR",F570=BASE_DATOS!R$6,"INDICAR",F570=BASE_DATOS!R$8," INDICAR",F570=BASE_DATOS!R$9," ")</f>
        <v>#NAME?</v>
      </c>
      <c r="H570" s="121" t="s">
        <v>430</v>
      </c>
      <c r="I570" s="122">
        <v>0.2</v>
      </c>
      <c r="J570" s="122">
        <v>0.2</v>
      </c>
      <c r="K570" s="122">
        <v>0.2</v>
      </c>
      <c r="L570" s="122">
        <v>0.2</v>
      </c>
      <c r="M570" s="122">
        <v>0.2</v>
      </c>
      <c r="N570" s="123">
        <f t="shared" si="16"/>
        <v>1</v>
      </c>
    </row>
    <row r="571" spans="1:14" ht="14.5">
      <c r="A571" s="249"/>
      <c r="B571" s="137" t="s">
        <v>147</v>
      </c>
      <c r="C571" s="138" t="s">
        <v>627</v>
      </c>
      <c r="D571" s="158">
        <v>1</v>
      </c>
      <c r="E571" s="140">
        <v>0</v>
      </c>
      <c r="F571" s="121" t="s">
        <v>25</v>
      </c>
      <c r="G571" s="160" t="e">
        <f ca="1">_xludf.IFS(F571=BASE_DATOS!R$2,"N/A",F571=BASE_DATOS!R$3,"N/A",F571=BASE_DATOS!R$4,"INDICAR",F571=BASE_DATOS!R$7,"N/A",F571=BASE_DATOS!R$5,"INDICAR",F571=BASE_DATOS!R$6,"INDICAR",F571=BASE_DATOS!R$8," INDICAR",F571=BASE_DATOS!R$9," ")</f>
        <v>#NAME?</v>
      </c>
      <c r="H571" s="121" t="s">
        <v>618</v>
      </c>
      <c r="I571" s="122">
        <v>0.15</v>
      </c>
      <c r="J571" s="122">
        <v>0.15</v>
      </c>
      <c r="K571" s="122">
        <v>0.7</v>
      </c>
      <c r="L571" s="122"/>
      <c r="M571" s="122"/>
      <c r="N571" s="123">
        <f t="shared" si="16"/>
        <v>1</v>
      </c>
    </row>
    <row r="572" spans="1:14" ht="29">
      <c r="A572" s="249"/>
      <c r="B572" s="137" t="s">
        <v>55</v>
      </c>
      <c r="C572" s="138" t="s">
        <v>628</v>
      </c>
      <c r="D572" s="158">
        <v>1</v>
      </c>
      <c r="E572" s="140">
        <v>0</v>
      </c>
      <c r="F572" s="121" t="s">
        <v>103</v>
      </c>
      <c r="G572" s="160" t="e">
        <f ca="1">_xludf.IFS(F572=BASE_DATOS!R$2,"N/A",F572=BASE_DATOS!R$3,"N/A",F572=BASE_DATOS!R$4,"INDICAR",F572=BASE_DATOS!R$7,"N/A",F572=BASE_DATOS!R$5,"INDICAR",F572=BASE_DATOS!R$6,"INDICAR",F572=BASE_DATOS!R$8," INDICAR",F572=BASE_DATOS!R$9," ")</f>
        <v>#NAME?</v>
      </c>
      <c r="H572" s="121" t="s">
        <v>430</v>
      </c>
      <c r="I572" s="122">
        <v>0.2</v>
      </c>
      <c r="J572" s="122">
        <v>0.2</v>
      </c>
      <c r="K572" s="122">
        <v>0.2</v>
      </c>
      <c r="L572" s="122">
        <v>0.2</v>
      </c>
      <c r="M572" s="122">
        <v>0.2</v>
      </c>
      <c r="N572" s="123">
        <f t="shared" si="16"/>
        <v>1</v>
      </c>
    </row>
    <row r="573" spans="1:14" ht="60.75" customHeight="1">
      <c r="A573" s="249"/>
      <c r="B573" s="137" t="s">
        <v>142</v>
      </c>
      <c r="C573" s="140" t="s">
        <v>629</v>
      </c>
      <c r="D573" s="158">
        <v>1</v>
      </c>
      <c r="E573" s="140">
        <v>0</v>
      </c>
      <c r="F573" s="121" t="s">
        <v>25</v>
      </c>
      <c r="G573" s="160" t="e">
        <f ca="1">_xludf.IFS(F573=BASE_DATOS!R$2,"N/A",F573=BASE_DATOS!R$3,"N/A",F573=BASE_DATOS!R$4,"INDICAR",F573=BASE_DATOS!R$7,"N/A",F573=BASE_DATOS!R$5,"INDICAR",F573=BASE_DATOS!R$6,"INDICAR",F573=BASE_DATOS!R$8," INDICAR",F573=BASE_DATOS!R$9," ")</f>
        <v>#NAME?</v>
      </c>
      <c r="H573" s="121" t="s">
        <v>500</v>
      </c>
      <c r="I573" s="122"/>
      <c r="J573" s="122"/>
      <c r="K573" s="122"/>
      <c r="L573" s="122">
        <v>0.5</v>
      </c>
      <c r="M573" s="122">
        <v>0.5</v>
      </c>
      <c r="N573" s="123">
        <f t="shared" si="16"/>
        <v>1</v>
      </c>
    </row>
    <row r="574" spans="1:14" ht="24" hidden="1" customHeight="1">
      <c r="A574" s="249"/>
      <c r="B574" s="137"/>
      <c r="C574" s="41"/>
      <c r="D574" s="158"/>
      <c r="E574" s="140"/>
      <c r="F574" s="121"/>
      <c r="G574" s="160" t="e">
        <f ca="1">_xludf.IFS(F574=BASE_DATOS!R$2,"N/A",F574=BASE_DATOS!R$3,"N/A",F574=BASE_DATOS!R$4,"INDICAR",F574=BASE_DATOS!R$7,"N/A",F574=BASE_DATOS!R$5,"INDICAR",F574=BASE_DATOS!R$6,"INDICAR",F574=BASE_DATOS!R$8," INDICAR",F574=BASE_DATOS!R$9," ")</f>
        <v>#NAME?</v>
      </c>
      <c r="H574" s="121"/>
      <c r="I574" s="122"/>
      <c r="J574" s="122"/>
      <c r="K574" s="122"/>
      <c r="L574" s="122"/>
      <c r="M574" s="122"/>
      <c r="N574" s="123">
        <f t="shared" si="16"/>
        <v>0</v>
      </c>
    </row>
    <row r="575" spans="1:14" ht="14.5" hidden="1">
      <c r="A575" s="249"/>
      <c r="B575" s="137"/>
      <c r="C575" s="138"/>
      <c r="D575" s="158"/>
      <c r="E575" s="140"/>
      <c r="F575" s="121"/>
      <c r="G575" s="160" t="e">
        <f ca="1">_xludf.IFS(F575=BASE_DATOS!R$2,"N/A",F575=BASE_DATOS!R$3,"N/A",F575=BASE_DATOS!R$4,"INDICAR",F575=BASE_DATOS!R$7,"N/A",F575=BASE_DATOS!R$5,"INDICAR",F575=BASE_DATOS!R$6,"INDICAR",F575=BASE_DATOS!R$8," INDICAR",F575=BASE_DATOS!R$9," ")</f>
        <v>#NAME?</v>
      </c>
      <c r="H575" s="121"/>
      <c r="I575" s="122"/>
      <c r="J575" s="122"/>
      <c r="K575" s="122"/>
      <c r="L575" s="122"/>
      <c r="M575" s="122"/>
      <c r="N575" s="123">
        <f t="shared" si="16"/>
        <v>0</v>
      </c>
    </row>
    <row r="576" spans="1:14" ht="14.5" hidden="1">
      <c r="A576" s="249"/>
      <c r="B576" s="137"/>
      <c r="C576" s="138"/>
      <c r="D576" s="158"/>
      <c r="E576" s="140"/>
      <c r="F576" s="121"/>
      <c r="G576" s="160" t="e">
        <f ca="1">_xludf.IFS(F576=BASE_DATOS!R$2,"N/A",F576=BASE_DATOS!R$3,"N/A",F576=BASE_DATOS!R$4,"INDICAR",F576=BASE_DATOS!R$7,"N/A",F576=BASE_DATOS!R$5,"INDICAR",F576=BASE_DATOS!R$6,"INDICAR",F576=BASE_DATOS!R$8," INDICAR",F576=BASE_DATOS!R$9," ")</f>
        <v>#NAME?</v>
      </c>
      <c r="H576" s="121"/>
      <c r="I576" s="122"/>
      <c r="J576" s="122"/>
      <c r="K576" s="122"/>
      <c r="L576" s="122"/>
      <c r="M576" s="122"/>
      <c r="N576" s="123">
        <f t="shared" si="16"/>
        <v>0</v>
      </c>
    </row>
    <row r="577" spans="1:14" ht="14.5" hidden="1">
      <c r="A577" s="249"/>
      <c r="B577" s="137"/>
      <c r="C577" s="138"/>
      <c r="D577" s="158"/>
      <c r="E577" s="140"/>
      <c r="F577" s="121"/>
      <c r="G577" s="160" t="e">
        <f ca="1">_xludf.IFS(F577=BASE_DATOS!R$2,"N/A",F577=BASE_DATOS!R$3,"N/A",F577=BASE_DATOS!R$4,"INDICAR",F577=BASE_DATOS!R$7,"N/A",F577=BASE_DATOS!R$5,"INDICAR",F577=BASE_DATOS!R$6,"INDICAR",F577=BASE_DATOS!R$8," INDICAR",F577=BASE_DATOS!R$9," ")</f>
        <v>#NAME?</v>
      </c>
      <c r="H577" s="121"/>
      <c r="I577" s="122"/>
      <c r="J577" s="122"/>
      <c r="K577" s="122"/>
      <c r="L577" s="122"/>
      <c r="M577" s="122"/>
      <c r="N577" s="123">
        <f t="shared" si="16"/>
        <v>0</v>
      </c>
    </row>
    <row r="578" spans="1:14" ht="14.5" hidden="1">
      <c r="A578" s="250"/>
      <c r="B578" s="137"/>
      <c r="C578" s="140"/>
      <c r="D578" s="158"/>
      <c r="E578" s="140"/>
      <c r="F578" s="121"/>
      <c r="G578" s="160" t="e">
        <f ca="1">_xludf.IFS(F578=BASE_DATOS!R$2,"N/A",F578=BASE_DATOS!R$3,"N/A",F578=BASE_DATOS!R$4,"INDICAR",F578=BASE_DATOS!R$7,"N/A",F578=BASE_DATOS!R$5,"INDICAR",F578=BASE_DATOS!R$6,"INDICAR",F578=BASE_DATOS!R$8," INDICAR",F578=BASE_DATOS!R$9," ")</f>
        <v>#NAME?</v>
      </c>
      <c r="H578" s="121"/>
      <c r="I578" s="122"/>
      <c r="J578" s="122"/>
      <c r="K578" s="122"/>
      <c r="L578" s="122"/>
      <c r="M578" s="122"/>
      <c r="N578" s="123">
        <f t="shared" si="16"/>
        <v>0</v>
      </c>
    </row>
    <row r="579" spans="1:14" ht="14.5" hidden="1">
      <c r="A579" s="251"/>
      <c r="B579" s="137"/>
      <c r="C579" s="138"/>
      <c r="D579" s="158"/>
      <c r="E579" s="140"/>
      <c r="F579" s="121"/>
      <c r="G579" s="160" t="e">
        <f ca="1">_xludf.IFS(F579=BASE_DATOS!R$2,"N/A",F579=BASE_DATOS!R$3,"N/A",F579=BASE_DATOS!R$4,"INDICAR",F579=BASE_DATOS!R$7,"N/A",F579=BASE_DATOS!R$5,"INDICAR",F579=BASE_DATOS!R$6,"INDICAR",F579=BASE_DATOS!R$8," INDICAR",F579=BASE_DATOS!R$9," ")</f>
        <v>#NAME?</v>
      </c>
      <c r="H579" s="121"/>
      <c r="I579" s="122"/>
      <c r="J579" s="122"/>
      <c r="K579" s="122"/>
      <c r="L579" s="122"/>
      <c r="M579" s="122"/>
      <c r="N579" s="123">
        <f t="shared" si="16"/>
        <v>0</v>
      </c>
    </row>
    <row r="580" spans="1:14" ht="14.5" hidden="1">
      <c r="A580" s="252"/>
      <c r="B580" s="137"/>
      <c r="C580" s="138"/>
      <c r="D580" s="158"/>
      <c r="E580" s="140"/>
      <c r="F580" s="121"/>
      <c r="G580" s="160" t="e">
        <f ca="1">_xludf.IFS(F580=BASE_DATOS!R$2,"N/A",F580=BASE_DATOS!R$3,"N/A",F580=BASE_DATOS!R$4,"INDICAR",F580=BASE_DATOS!R$7,"N/A",F580=BASE_DATOS!R$5,"INDICAR",F580=BASE_DATOS!R$6,"INDICAR",F580=BASE_DATOS!R$8," INDICAR",F580=BASE_DATOS!R$9," ")</f>
        <v>#NAME?</v>
      </c>
      <c r="H580" s="121"/>
      <c r="I580" s="122"/>
      <c r="J580" s="122"/>
      <c r="K580" s="122"/>
      <c r="L580" s="122"/>
      <c r="M580" s="122"/>
      <c r="N580" s="123">
        <f t="shared" si="16"/>
        <v>0</v>
      </c>
    </row>
    <row r="581" spans="1:14" ht="14.5" hidden="1">
      <c r="A581" s="252"/>
      <c r="B581" s="137"/>
      <c r="C581" s="138"/>
      <c r="D581" s="158"/>
      <c r="E581" s="140"/>
      <c r="F581" s="121"/>
      <c r="G581" s="160" t="e">
        <f ca="1">_xludf.IFS(F581=BASE_DATOS!R$2,"N/A",F581=BASE_DATOS!R$3,"N/A",F581=BASE_DATOS!R$4,"INDICAR",F581=BASE_DATOS!R$7,"N/A",F581=BASE_DATOS!R$5,"INDICAR",F581=BASE_DATOS!R$6,"INDICAR",F581=BASE_DATOS!R$8," INDICAR",F581=BASE_DATOS!R$9," ")</f>
        <v>#NAME?</v>
      </c>
      <c r="H581" s="121"/>
      <c r="I581" s="122"/>
      <c r="J581" s="122"/>
      <c r="K581" s="122"/>
      <c r="L581" s="122"/>
      <c r="M581" s="122"/>
      <c r="N581" s="123">
        <f t="shared" si="16"/>
        <v>0</v>
      </c>
    </row>
    <row r="582" spans="1:14" ht="14.5" hidden="1">
      <c r="A582" s="252"/>
      <c r="B582" s="137"/>
      <c r="C582" s="138"/>
      <c r="D582" s="158"/>
      <c r="E582" s="140"/>
      <c r="F582" s="121"/>
      <c r="G582" s="160" t="e">
        <f ca="1">_xludf.IFS(F582=BASE_DATOS!R$2,"N/A",F582=BASE_DATOS!R$3,"N/A",F582=BASE_DATOS!R$4,"INDICAR",F582=BASE_DATOS!R$7,"N/A",F582=BASE_DATOS!R$5,"INDICAR",F582=BASE_DATOS!R$6,"INDICAR",F582=BASE_DATOS!R$8," INDICAR",F582=BASE_DATOS!R$9," ")</f>
        <v>#NAME?</v>
      </c>
      <c r="H582" s="121"/>
      <c r="I582" s="122"/>
      <c r="J582" s="122"/>
      <c r="K582" s="122"/>
      <c r="L582" s="122"/>
      <c r="M582" s="122"/>
      <c r="N582" s="123">
        <f t="shared" si="16"/>
        <v>0</v>
      </c>
    </row>
    <row r="583" spans="1:14" ht="14.5" hidden="1">
      <c r="A583" s="252"/>
      <c r="B583" s="137"/>
      <c r="C583" s="138"/>
      <c r="D583" s="158"/>
      <c r="E583" s="140"/>
      <c r="F583" s="121"/>
      <c r="G583" s="160" t="e">
        <f ca="1">_xludf.IFS(F583=BASE_DATOS!R$2,"N/A",F583=BASE_DATOS!R$3,"N/A",F583=BASE_DATOS!R$4,"INDICAR",F583=BASE_DATOS!R$7,"N/A",F583=BASE_DATOS!R$5,"INDICAR",F583=BASE_DATOS!R$6,"INDICAR",F583=BASE_DATOS!R$8," INDICAR",F583=BASE_DATOS!R$9," ")</f>
        <v>#NAME?</v>
      </c>
      <c r="H583" s="121"/>
      <c r="I583" s="122"/>
      <c r="J583" s="122"/>
      <c r="K583" s="122"/>
      <c r="L583" s="122"/>
      <c r="M583" s="122"/>
      <c r="N583" s="123">
        <f t="shared" si="16"/>
        <v>0</v>
      </c>
    </row>
    <row r="584" spans="1:14" ht="14.5" hidden="1">
      <c r="A584" s="252"/>
      <c r="B584" s="137"/>
      <c r="C584" s="138"/>
      <c r="D584" s="158"/>
      <c r="E584" s="140"/>
      <c r="F584" s="121"/>
      <c r="G584" s="160" t="e">
        <f ca="1">_xludf.IFS(F584=BASE_DATOS!R$2,"N/A",F584=BASE_DATOS!R$3,"N/A",F584=BASE_DATOS!R$4,"INDICAR",F584=BASE_DATOS!R$7,"N/A",F584=BASE_DATOS!R$5,"INDICAR",F584=BASE_DATOS!R$6,"INDICAR",F584=BASE_DATOS!R$8," INDICAR",F584=BASE_DATOS!R$9," ")</f>
        <v>#NAME?</v>
      </c>
      <c r="H584" s="121"/>
      <c r="I584" s="122"/>
      <c r="J584" s="122"/>
      <c r="K584" s="122"/>
      <c r="L584" s="122"/>
      <c r="M584" s="122"/>
      <c r="N584" s="123">
        <f t="shared" si="16"/>
        <v>0</v>
      </c>
    </row>
    <row r="585" spans="1:14" ht="14.5" hidden="1">
      <c r="A585" s="252"/>
      <c r="B585" s="137"/>
      <c r="C585" s="138"/>
      <c r="D585" s="158"/>
      <c r="E585" s="140"/>
      <c r="F585" s="121"/>
      <c r="G585" s="160" t="e">
        <f ca="1">_xludf.IFS(F585=BASE_DATOS!R$2,"N/A",F585=BASE_DATOS!R$3,"N/A",F585=BASE_DATOS!R$4,"INDICAR",F585=BASE_DATOS!R$7,"N/A",F585=BASE_DATOS!R$5,"INDICAR",F585=BASE_DATOS!R$6,"INDICAR",F585=BASE_DATOS!R$8," INDICAR",F585=BASE_DATOS!R$9," ")</f>
        <v>#NAME?</v>
      </c>
      <c r="H585" s="121"/>
      <c r="I585" s="122"/>
      <c r="J585" s="122"/>
      <c r="K585" s="122"/>
      <c r="L585" s="122"/>
      <c r="M585" s="122"/>
      <c r="N585" s="123">
        <f t="shared" si="16"/>
        <v>0</v>
      </c>
    </row>
    <row r="586" spans="1:14" ht="14.5" hidden="1">
      <c r="A586" s="252"/>
      <c r="B586" s="137"/>
      <c r="C586" s="138"/>
      <c r="D586" s="158"/>
      <c r="E586" s="140"/>
      <c r="F586" s="121"/>
      <c r="G586" s="160" t="e">
        <f ca="1">_xludf.IFS(F586=BASE_DATOS!R$2,"N/A",F586=BASE_DATOS!R$3,"N/A",F586=BASE_DATOS!R$4,"INDICAR",F586=BASE_DATOS!R$7,"N/A",F586=BASE_DATOS!R$5,"INDICAR",F586=BASE_DATOS!R$6,"INDICAR",F586=BASE_DATOS!R$8," INDICAR",F586=BASE_DATOS!R$9," ")</f>
        <v>#NAME?</v>
      </c>
      <c r="H586" s="121"/>
      <c r="I586" s="122"/>
      <c r="J586" s="122"/>
      <c r="K586" s="122"/>
      <c r="L586" s="122"/>
      <c r="M586" s="122"/>
      <c r="N586" s="123">
        <f t="shared" si="16"/>
        <v>0</v>
      </c>
    </row>
    <row r="587" spans="1:14" ht="14.5" hidden="1">
      <c r="A587" s="252"/>
      <c r="B587" s="137"/>
      <c r="C587" s="138"/>
      <c r="D587" s="158"/>
      <c r="E587" s="140"/>
      <c r="F587" s="121"/>
      <c r="G587" s="160" t="e">
        <f ca="1">_xludf.IFS(F587=BASE_DATOS!R$2,"N/A",F587=BASE_DATOS!R$3,"N/A",F587=BASE_DATOS!R$4,"INDICAR",F587=BASE_DATOS!R$7,"N/A",F587=BASE_DATOS!R$5,"INDICAR",F587=BASE_DATOS!R$6,"INDICAR",F587=BASE_DATOS!R$8," INDICAR",F587=BASE_DATOS!R$9," ")</f>
        <v>#NAME?</v>
      </c>
      <c r="H587" s="121"/>
      <c r="I587" s="122"/>
      <c r="J587" s="122"/>
      <c r="K587" s="122"/>
      <c r="L587" s="122"/>
      <c r="M587" s="122"/>
      <c r="N587" s="123">
        <f t="shared" si="16"/>
        <v>0</v>
      </c>
    </row>
    <row r="588" spans="1:14" ht="14.5" hidden="1">
      <c r="A588" s="252"/>
      <c r="B588" s="137"/>
      <c r="C588" s="138"/>
      <c r="D588" s="158"/>
      <c r="E588" s="140"/>
      <c r="F588" s="121"/>
      <c r="G588" s="160" t="e">
        <f ca="1">_xludf.IFS(F588=BASE_DATOS!R$2,"N/A",F588=BASE_DATOS!R$3,"N/A",F588=BASE_DATOS!R$4,"INDICAR",F588=BASE_DATOS!R$7,"N/A",F588=BASE_DATOS!R$5,"INDICAR",F588=BASE_DATOS!R$6,"INDICAR",F588=BASE_DATOS!R$8," INDICAR",F588=BASE_DATOS!R$9," ")</f>
        <v>#NAME?</v>
      </c>
      <c r="H588" s="121"/>
      <c r="I588" s="122"/>
      <c r="J588" s="122"/>
      <c r="K588" s="122"/>
      <c r="L588" s="122"/>
      <c r="M588" s="122"/>
      <c r="N588" s="123">
        <f t="shared" si="16"/>
        <v>0</v>
      </c>
    </row>
    <row r="589" spans="1:14" ht="14.5" hidden="1">
      <c r="A589" s="253"/>
      <c r="B589" s="137"/>
      <c r="C589" s="140"/>
      <c r="D589" s="158"/>
      <c r="E589" s="140"/>
      <c r="F589" s="121"/>
      <c r="G589" s="160" t="e">
        <f ca="1">_xludf.IFS(F589=BASE_DATOS!R$2,"N/A",F589=BASE_DATOS!R$3,"N/A",F589=BASE_DATOS!R$4,"INDICAR",F589=BASE_DATOS!R$7,"N/A",F589=BASE_DATOS!R$5,"INDICAR",F589=BASE_DATOS!R$6,"INDICAR",F589=BASE_DATOS!R$8," INDICAR",F589=BASE_DATOS!R$9," ")</f>
        <v>#NAME?</v>
      </c>
      <c r="H589" s="121"/>
      <c r="I589" s="122"/>
      <c r="J589" s="122"/>
      <c r="K589" s="122"/>
      <c r="L589" s="122"/>
      <c r="M589" s="122"/>
      <c r="N589" s="123">
        <f t="shared" si="16"/>
        <v>0</v>
      </c>
    </row>
    <row r="590" spans="1:14" ht="14.5" hidden="1">
      <c r="A590" s="251"/>
      <c r="B590" s="137"/>
      <c r="C590" s="138"/>
      <c r="D590" s="158"/>
      <c r="E590" s="140"/>
      <c r="F590" s="121"/>
      <c r="G590" s="160" t="e">
        <f ca="1">_xludf.IFS(F590=BASE_DATOS!R$2,"N/A",F590=BASE_DATOS!R$3,"N/A",F590=BASE_DATOS!R$4,"INDICAR",F590=BASE_DATOS!R$7,"N/A",F590=BASE_DATOS!R$5,"INDICAR",F590=BASE_DATOS!R$6,"INDICAR",F590=BASE_DATOS!R$8," INDICAR",F590=BASE_DATOS!R$9," ")</f>
        <v>#NAME?</v>
      </c>
      <c r="H590" s="121"/>
      <c r="I590" s="122"/>
      <c r="J590" s="122"/>
      <c r="K590" s="122"/>
      <c r="L590" s="122"/>
      <c r="M590" s="122"/>
      <c r="N590" s="123">
        <f t="shared" si="16"/>
        <v>0</v>
      </c>
    </row>
    <row r="591" spans="1:14" ht="14.5" hidden="1">
      <c r="A591" s="252"/>
      <c r="B591" s="137"/>
      <c r="C591" s="138"/>
      <c r="D591" s="158"/>
      <c r="E591" s="140"/>
      <c r="F591" s="121"/>
      <c r="G591" s="160" t="e">
        <f ca="1">_xludf.IFS(F591=BASE_DATOS!R$2,"N/A",F591=BASE_DATOS!R$3,"N/A",F591=BASE_DATOS!R$4,"INDICAR",F591=BASE_DATOS!R$7,"N/A",F591=BASE_DATOS!R$5,"INDICAR",F591=BASE_DATOS!R$6,"INDICAR",F591=BASE_DATOS!R$8," INDICAR",F591=BASE_DATOS!R$9," ")</f>
        <v>#NAME?</v>
      </c>
      <c r="H591" s="121"/>
      <c r="I591" s="122"/>
      <c r="J591" s="122"/>
      <c r="K591" s="122"/>
      <c r="L591" s="122"/>
      <c r="M591" s="122"/>
      <c r="N591" s="123">
        <f t="shared" si="16"/>
        <v>0</v>
      </c>
    </row>
    <row r="592" spans="1:14" ht="14.5" hidden="1">
      <c r="A592" s="252"/>
      <c r="B592" s="137"/>
      <c r="C592" s="138"/>
      <c r="D592" s="158"/>
      <c r="E592" s="140"/>
      <c r="F592" s="121"/>
      <c r="G592" s="160" t="e">
        <f ca="1">_xludf.IFS(F592=BASE_DATOS!R$2,"N/A",F592=BASE_DATOS!R$3,"N/A",F592=BASE_DATOS!R$4,"INDICAR",F592=BASE_DATOS!R$7,"N/A",F592=BASE_DATOS!R$5,"INDICAR",F592=BASE_DATOS!R$6,"INDICAR",F592=BASE_DATOS!R$8," INDICAR",F592=BASE_DATOS!R$9," ")</f>
        <v>#NAME?</v>
      </c>
      <c r="H592" s="121"/>
      <c r="I592" s="122"/>
      <c r="J592" s="122"/>
      <c r="K592" s="122"/>
      <c r="L592" s="122"/>
      <c r="M592" s="122"/>
      <c r="N592" s="123">
        <f t="shared" si="16"/>
        <v>0</v>
      </c>
    </row>
    <row r="593" spans="1:14" ht="14.5" hidden="1">
      <c r="A593" s="252"/>
      <c r="B593" s="137"/>
      <c r="C593" s="138"/>
      <c r="D593" s="158"/>
      <c r="E593" s="140"/>
      <c r="F593" s="121"/>
      <c r="G593" s="160" t="e">
        <f ca="1">_xludf.IFS(F593=BASE_DATOS!R$2,"N/A",F593=BASE_DATOS!R$3,"N/A",F593=BASE_DATOS!R$4,"INDICAR",F593=BASE_DATOS!R$7,"N/A",F593=BASE_DATOS!R$5,"INDICAR",F593=BASE_DATOS!R$6,"INDICAR",F593=BASE_DATOS!R$8," INDICAR",F593=BASE_DATOS!R$9," ")</f>
        <v>#NAME?</v>
      </c>
      <c r="H593" s="121"/>
      <c r="I593" s="122"/>
      <c r="J593" s="122"/>
      <c r="K593" s="122"/>
      <c r="L593" s="122"/>
      <c r="M593" s="122"/>
      <c r="N593" s="123">
        <f t="shared" si="16"/>
        <v>0</v>
      </c>
    </row>
    <row r="594" spans="1:14" ht="14.5" hidden="1">
      <c r="A594" s="252"/>
      <c r="B594" s="137"/>
      <c r="C594" s="138"/>
      <c r="D594" s="158"/>
      <c r="E594" s="140"/>
      <c r="F594" s="121"/>
      <c r="G594" s="160" t="e">
        <f ca="1">_xludf.IFS(F594=BASE_DATOS!R$2,"N/A",F594=BASE_DATOS!R$3,"N/A",F594=BASE_DATOS!R$4,"INDICAR",F594=BASE_DATOS!R$7,"N/A",F594=BASE_DATOS!R$5,"INDICAR",F594=BASE_DATOS!R$6,"INDICAR",F594=BASE_DATOS!R$8," INDICAR",F594=BASE_DATOS!R$9," ")</f>
        <v>#NAME?</v>
      </c>
      <c r="H594" s="121"/>
      <c r="I594" s="122"/>
      <c r="J594" s="122"/>
      <c r="K594" s="122"/>
      <c r="L594" s="122"/>
      <c r="M594" s="122"/>
      <c r="N594" s="123">
        <f t="shared" si="16"/>
        <v>0</v>
      </c>
    </row>
    <row r="595" spans="1:14" ht="14.5" hidden="1">
      <c r="A595" s="252"/>
      <c r="B595" s="137"/>
      <c r="C595" s="138"/>
      <c r="D595" s="158"/>
      <c r="E595" s="140"/>
      <c r="F595" s="121"/>
      <c r="G595" s="160" t="e">
        <f ca="1">_xludf.IFS(F595=BASE_DATOS!R$2,"N/A",F595=BASE_DATOS!R$3,"N/A",F595=BASE_DATOS!R$4,"INDICAR",F595=BASE_DATOS!R$7,"N/A",F595=BASE_DATOS!R$5,"INDICAR",F595=BASE_DATOS!R$6,"INDICAR",F595=BASE_DATOS!R$8," INDICAR",F595=BASE_DATOS!R$9," ")</f>
        <v>#NAME?</v>
      </c>
      <c r="H595" s="121"/>
      <c r="I595" s="122"/>
      <c r="J595" s="122"/>
      <c r="K595" s="122"/>
      <c r="L595" s="122"/>
      <c r="M595" s="122"/>
      <c r="N595" s="123">
        <f t="shared" si="16"/>
        <v>0</v>
      </c>
    </row>
    <row r="596" spans="1:14" ht="14.5" hidden="1">
      <c r="A596" s="252"/>
      <c r="B596" s="137"/>
      <c r="C596" s="138"/>
      <c r="D596" s="158"/>
      <c r="E596" s="140"/>
      <c r="F596" s="121"/>
      <c r="G596" s="160" t="e">
        <f ca="1">_xludf.IFS(F596=BASE_DATOS!R$2,"N/A",F596=BASE_DATOS!R$3,"N/A",F596=BASE_DATOS!R$4,"INDICAR",F596=BASE_DATOS!R$7,"N/A",F596=BASE_DATOS!R$5,"INDICAR",F596=BASE_DATOS!R$6,"INDICAR",F596=BASE_DATOS!R$8," INDICAR",F596=BASE_DATOS!R$9," ")</f>
        <v>#NAME?</v>
      </c>
      <c r="H596" s="121"/>
      <c r="I596" s="122"/>
      <c r="J596" s="122"/>
      <c r="K596" s="122"/>
      <c r="L596" s="122"/>
      <c r="M596" s="122"/>
      <c r="N596" s="123">
        <f t="shared" si="16"/>
        <v>0</v>
      </c>
    </row>
    <row r="597" spans="1:14" ht="14.5" hidden="1">
      <c r="A597" s="252"/>
      <c r="B597" s="137"/>
      <c r="C597" s="138"/>
      <c r="D597" s="158"/>
      <c r="E597" s="140"/>
      <c r="F597" s="121"/>
      <c r="G597" s="160" t="e">
        <f ca="1">_xludf.IFS(F597=BASE_DATOS!R$2,"N/A",F597=BASE_DATOS!R$3,"N/A",F597=BASE_DATOS!R$4,"INDICAR",F597=BASE_DATOS!R$7,"N/A",F597=BASE_DATOS!R$5,"INDICAR",F597=BASE_DATOS!R$6,"INDICAR",F597=BASE_DATOS!R$8," INDICAR",F597=BASE_DATOS!R$9," ")</f>
        <v>#NAME?</v>
      </c>
      <c r="H597" s="121"/>
      <c r="I597" s="122"/>
      <c r="J597" s="122"/>
      <c r="K597" s="122"/>
      <c r="L597" s="122"/>
      <c r="M597" s="122"/>
      <c r="N597" s="123">
        <f t="shared" si="16"/>
        <v>0</v>
      </c>
    </row>
    <row r="598" spans="1:14" ht="14.5" hidden="1">
      <c r="A598" s="252"/>
      <c r="B598" s="137"/>
      <c r="C598" s="138"/>
      <c r="D598" s="158"/>
      <c r="E598" s="140"/>
      <c r="F598" s="121"/>
      <c r="G598" s="160" t="e">
        <f ca="1">_xludf.IFS(F598=BASE_DATOS!R$2,"N/A",F598=BASE_DATOS!R$3,"N/A",F598=BASE_DATOS!R$4,"INDICAR",F598=BASE_DATOS!R$7,"N/A",F598=BASE_DATOS!R$5,"INDICAR",F598=BASE_DATOS!R$6,"INDICAR",F598=BASE_DATOS!R$8," INDICAR",F598=BASE_DATOS!R$9," ")</f>
        <v>#NAME?</v>
      </c>
      <c r="H598" s="121"/>
      <c r="I598" s="122"/>
      <c r="J598" s="122"/>
      <c r="K598" s="122"/>
      <c r="L598" s="122"/>
      <c r="M598" s="122"/>
      <c r="N598" s="123">
        <f t="shared" si="16"/>
        <v>0</v>
      </c>
    </row>
    <row r="599" spans="1:14" ht="14.5" hidden="1">
      <c r="A599" s="252"/>
      <c r="B599" s="137"/>
      <c r="C599" s="138"/>
      <c r="D599" s="158"/>
      <c r="E599" s="140"/>
      <c r="F599" s="121"/>
      <c r="G599" s="160" t="e">
        <f ca="1">_xludf.IFS(F599=BASE_DATOS!R$2,"N/A",F599=BASE_DATOS!R$3,"N/A",F599=BASE_DATOS!R$4,"INDICAR",F599=BASE_DATOS!R$7,"N/A",F599=BASE_DATOS!R$5,"INDICAR",F599=BASE_DATOS!R$6,"INDICAR",F599=BASE_DATOS!R$8," INDICAR",F599=BASE_DATOS!R$9," ")</f>
        <v>#NAME?</v>
      </c>
      <c r="H599" s="121"/>
      <c r="I599" s="122"/>
      <c r="J599" s="122"/>
      <c r="K599" s="122"/>
      <c r="L599" s="122"/>
      <c r="M599" s="122"/>
      <c r="N599" s="123">
        <f t="shared" si="16"/>
        <v>0</v>
      </c>
    </row>
    <row r="600" spans="1:14" ht="14.5" hidden="1">
      <c r="A600" s="253"/>
      <c r="B600" s="137"/>
      <c r="C600" s="140"/>
      <c r="D600" s="158"/>
      <c r="E600" s="140"/>
      <c r="F600" s="121"/>
      <c r="G600" s="160" t="e">
        <f ca="1">_xludf.IFS(F600=BASE_DATOS!R$2,"N/A",F600=BASE_DATOS!R$3,"N/A",F600=BASE_DATOS!R$4,"INDICAR",F600=BASE_DATOS!R$7,"N/A",F600=BASE_DATOS!R$5,"INDICAR",F600=BASE_DATOS!R$6,"INDICAR",F600=BASE_DATOS!R$8," INDICAR",F600=BASE_DATOS!R$9," ")</f>
        <v>#NAME?</v>
      </c>
      <c r="H600" s="121"/>
      <c r="I600" s="122"/>
      <c r="J600" s="122"/>
      <c r="K600" s="122"/>
      <c r="L600" s="122"/>
      <c r="M600" s="122"/>
      <c r="N600" s="123">
        <f t="shared" si="16"/>
        <v>0</v>
      </c>
    </row>
    <row r="601" spans="1:14" ht="14.5">
      <c r="A601" s="142"/>
      <c r="B601" s="143"/>
      <c r="C601" s="142"/>
      <c r="D601" s="142"/>
      <c r="E601" s="142"/>
      <c r="F601" s="142"/>
      <c r="G601" s="142"/>
      <c r="H601" s="142"/>
      <c r="I601" s="142"/>
      <c r="J601" s="143"/>
      <c r="K601" s="143"/>
      <c r="L601" s="143"/>
      <c r="M601" s="143"/>
      <c r="N601" s="144"/>
    </row>
    <row r="602" spans="1:14" ht="14.5">
      <c r="A602" s="145"/>
      <c r="B602" s="146"/>
      <c r="C602" s="145"/>
      <c r="D602" s="145"/>
      <c r="E602" s="145"/>
      <c r="F602" s="145"/>
      <c r="G602" s="145"/>
      <c r="H602" s="145"/>
      <c r="I602" s="145"/>
      <c r="J602" s="146"/>
      <c r="K602" s="146"/>
      <c r="L602" s="146"/>
      <c r="M602" s="146"/>
      <c r="N602" s="147"/>
    </row>
    <row r="603" spans="1:14" ht="25.5" customHeight="1">
      <c r="A603" s="254" t="s">
        <v>413</v>
      </c>
      <c r="B603" s="255"/>
      <c r="C603" s="254" t="s">
        <v>186</v>
      </c>
      <c r="D603" s="256"/>
      <c r="E603" s="256"/>
      <c r="F603" s="256"/>
      <c r="G603" s="256"/>
      <c r="H603" s="256"/>
      <c r="I603" s="256"/>
      <c r="J603" s="256"/>
      <c r="K603" s="256"/>
      <c r="L603" s="256"/>
      <c r="M603" s="256"/>
      <c r="N603" s="255"/>
    </row>
    <row r="604" spans="1:14" ht="31">
      <c r="A604" s="99" t="s">
        <v>19</v>
      </c>
      <c r="B604" s="257" t="s">
        <v>90</v>
      </c>
      <c r="C604" s="255"/>
      <c r="D604" s="99" t="s">
        <v>447</v>
      </c>
      <c r="E604" s="258" t="str">
        <f t="array" ref="E604">INDEX(BASE_DATOS!U$2:U$103,MATCH(C603,BASE_DATOS!W$2:W$103,0))</f>
        <v>Implementar estrategias de transformación digital y de sociedad del conocimiento orientadas a la innovación de la gestión del quehacer universitario, la toma de decisiones y la aplicación de principios de Universidad Abierta</v>
      </c>
      <c r="F604" s="256"/>
      <c r="G604" s="256"/>
      <c r="H604" s="256"/>
      <c r="I604" s="256"/>
      <c r="J604" s="256"/>
      <c r="K604" s="256"/>
      <c r="L604" s="256"/>
      <c r="M604" s="256"/>
      <c r="N604" s="255"/>
    </row>
    <row r="605" spans="1:14" ht="24" customHeight="1">
      <c r="A605" s="259" t="s">
        <v>415</v>
      </c>
      <c r="B605" s="260" t="s">
        <v>199</v>
      </c>
      <c r="C605" s="261"/>
      <c r="D605" s="262"/>
      <c r="E605" s="268" t="s">
        <v>416</v>
      </c>
      <c r="F605" s="273" t="str">
        <f t="array" ref="F605">INDEX(BASE_DATOS!Y$2:Y$103,MATCH(B605,BASE_DATOS!X$2:X$103,0))</f>
        <v>P. Institucionales E.O. 
P. de Calidad 
P.I. para promover la ética en la UNA 
P. para la incorporación de las tecnologías de información y la comunicación en los procesos académicos de la UNA 
P. Institucional para el uso de software libre en la UNA</v>
      </c>
      <c r="G605" s="247"/>
      <c r="H605" s="247"/>
      <c r="I605" s="274" t="s">
        <v>417</v>
      </c>
      <c r="J605" s="283" t="str">
        <f t="array" ref="J605">INDEX(BASE_DATOS!Z$2:Z$103,MATCH(B605,BASE_DATOS!X$2:X$103,0))</f>
        <v>Acciones con fundamentos de las estrategias de Universidad 4.0 y de Sociedad del Conocimiento</v>
      </c>
      <c r="K605" s="256"/>
      <c r="L605" s="256"/>
      <c r="M605" s="256"/>
      <c r="N605" s="255"/>
    </row>
    <row r="606" spans="1:14" ht="15.75" customHeight="1">
      <c r="A606" s="252"/>
      <c r="B606" s="263"/>
      <c r="C606" s="247"/>
      <c r="D606" s="264"/>
      <c r="E606" s="252"/>
      <c r="F606" s="247"/>
      <c r="G606" s="247"/>
      <c r="H606" s="247"/>
      <c r="I606" s="252"/>
      <c r="J606" s="276"/>
      <c r="K606" s="256"/>
      <c r="L606" s="256"/>
      <c r="M606" s="256"/>
      <c r="N606" s="255"/>
    </row>
    <row r="607" spans="1:14" ht="15.75" customHeight="1">
      <c r="A607" s="252"/>
      <c r="B607" s="263"/>
      <c r="C607" s="247"/>
      <c r="D607" s="264"/>
      <c r="E607" s="252"/>
      <c r="F607" s="247"/>
      <c r="G607" s="247"/>
      <c r="H607" s="247"/>
      <c r="I607" s="252"/>
      <c r="J607" s="276"/>
      <c r="K607" s="256"/>
      <c r="L607" s="256"/>
      <c r="M607" s="256"/>
      <c r="N607" s="255"/>
    </row>
    <row r="608" spans="1:14" ht="15.75" customHeight="1">
      <c r="A608" s="253"/>
      <c r="B608" s="265"/>
      <c r="C608" s="266"/>
      <c r="D608" s="267"/>
      <c r="E608" s="253"/>
      <c r="F608" s="266"/>
      <c r="G608" s="266"/>
      <c r="H608" s="266"/>
      <c r="I608" s="253"/>
      <c r="J608" s="276"/>
      <c r="K608" s="256"/>
      <c r="L608" s="256"/>
      <c r="M608" s="256"/>
      <c r="N608" s="255"/>
    </row>
    <row r="609" spans="1:14" ht="21" customHeight="1">
      <c r="A609" s="269" t="s">
        <v>418</v>
      </c>
      <c r="B609" s="269" t="s">
        <v>419</v>
      </c>
      <c r="C609" s="270" t="s">
        <v>420</v>
      </c>
      <c r="D609" s="269" t="s">
        <v>421</v>
      </c>
      <c r="E609" s="269" t="s">
        <v>422</v>
      </c>
      <c r="F609" s="272" t="s">
        <v>16</v>
      </c>
      <c r="G609" s="269" t="s">
        <v>423</v>
      </c>
      <c r="H609" s="269" t="s">
        <v>424</v>
      </c>
      <c r="I609" s="271" t="s">
        <v>425</v>
      </c>
      <c r="J609" s="256"/>
      <c r="K609" s="256"/>
      <c r="L609" s="256"/>
      <c r="M609" s="256"/>
      <c r="N609" s="255"/>
    </row>
    <row r="610" spans="1:14" ht="21" customHeight="1">
      <c r="A610" s="253"/>
      <c r="B610" s="253"/>
      <c r="C610" s="253"/>
      <c r="D610" s="253"/>
      <c r="E610" s="253"/>
      <c r="F610" s="265"/>
      <c r="G610" s="253"/>
      <c r="H610" s="253"/>
      <c r="I610" s="100">
        <v>2023</v>
      </c>
      <c r="J610" s="100">
        <v>2024</v>
      </c>
      <c r="K610" s="100">
        <v>2025</v>
      </c>
      <c r="L610" s="100">
        <v>2026</v>
      </c>
      <c r="M610" s="100">
        <v>2027</v>
      </c>
      <c r="N610" s="148" t="s">
        <v>426</v>
      </c>
    </row>
    <row r="611" spans="1:14" ht="49" customHeight="1">
      <c r="A611" s="248" t="s">
        <v>630</v>
      </c>
      <c r="B611" s="137" t="s">
        <v>55</v>
      </c>
      <c r="C611" s="140" t="s">
        <v>631</v>
      </c>
      <c r="D611" s="158">
        <v>1</v>
      </c>
      <c r="E611" s="140">
        <v>0</v>
      </c>
      <c r="F611" s="121" t="s">
        <v>25</v>
      </c>
      <c r="G611" s="160" t="e">
        <f ca="1">_xludf.IFS(F611=BASE_DATOS!R$2,"N/A",F611=BASE_DATOS!R$3,"N/A",F611=BASE_DATOS!R$4,"INDICAR",F611=BASE_DATOS!R$7,"N/A",F611=BASE_DATOS!R$5,"INDICAR",F611=BASE_DATOS!R$6,"INDICAR",F611=BASE_DATOS!R$8," INDICAR",F611=BASE_DATOS!R$9," ")</f>
        <v>#NAME?</v>
      </c>
      <c r="H611" s="121" t="s">
        <v>430</v>
      </c>
      <c r="I611" s="122">
        <v>0.2</v>
      </c>
      <c r="J611" s="122">
        <v>0.2</v>
      </c>
      <c r="K611" s="122">
        <v>0.2</v>
      </c>
      <c r="L611" s="122">
        <v>0.2</v>
      </c>
      <c r="M611" s="122">
        <v>0.2</v>
      </c>
      <c r="N611" s="123">
        <f t="shared" ref="N611:N643" si="17">SUM(I611:M611)</f>
        <v>1</v>
      </c>
    </row>
    <row r="612" spans="1:14" ht="14.5" hidden="1">
      <c r="A612" s="249"/>
      <c r="B612" s="137"/>
      <c r="C612" s="214"/>
      <c r="D612" s="158"/>
      <c r="E612" s="140"/>
      <c r="F612" s="121"/>
      <c r="G612" s="160"/>
      <c r="H612" s="121"/>
      <c r="I612" s="122"/>
      <c r="J612" s="122"/>
      <c r="K612" s="122"/>
      <c r="L612" s="122"/>
      <c r="M612" s="122"/>
      <c r="N612" s="123">
        <f t="shared" si="17"/>
        <v>0</v>
      </c>
    </row>
    <row r="613" spans="1:14" ht="14.5" hidden="1">
      <c r="A613" s="249"/>
      <c r="B613" s="137"/>
      <c r="C613" s="138"/>
      <c r="D613" s="158"/>
      <c r="E613" s="140"/>
      <c r="F613" s="121"/>
      <c r="G613" s="160"/>
      <c r="H613" s="121"/>
      <c r="I613" s="122"/>
      <c r="J613" s="122"/>
      <c r="K613" s="122"/>
      <c r="L613" s="122"/>
      <c r="M613" s="122"/>
      <c r="N613" s="123">
        <f t="shared" si="17"/>
        <v>0</v>
      </c>
    </row>
    <row r="614" spans="1:14" ht="14.5" hidden="1">
      <c r="A614" s="249"/>
      <c r="B614" s="137"/>
      <c r="C614" s="138"/>
      <c r="D614" s="158"/>
      <c r="E614" s="140"/>
      <c r="F614" s="121"/>
      <c r="G614" s="160" t="e">
        <f ca="1">_xludf.IFS(F614=BASE_DATOS!R$2,"N/A",F614=BASE_DATOS!R$3,"N/A",F614=BASE_DATOS!R$4,"INDICAR",F614=BASE_DATOS!R$7,"N/A",F614=BASE_DATOS!R$5,"INDICAR",F614=BASE_DATOS!R$6,"INDICAR",F614=BASE_DATOS!R$8," INDICAR",F614=BASE_DATOS!R$9," ")</f>
        <v>#NAME?</v>
      </c>
      <c r="H614" s="121"/>
      <c r="I614" s="122"/>
      <c r="J614" s="122"/>
      <c r="K614" s="122"/>
      <c r="L614" s="122"/>
      <c r="M614" s="122"/>
      <c r="N614" s="123">
        <f t="shared" si="17"/>
        <v>0</v>
      </c>
    </row>
    <row r="615" spans="1:14" ht="14.5" hidden="1">
      <c r="A615" s="249"/>
      <c r="B615" s="137"/>
      <c r="C615" s="138"/>
      <c r="D615" s="158"/>
      <c r="E615" s="140"/>
      <c r="F615" s="121"/>
      <c r="G615" s="160" t="e">
        <f ca="1">_xludf.IFS(F615=BASE_DATOS!R$2,"N/A",F615=BASE_DATOS!R$3,"N/A",F615=BASE_DATOS!R$4,"INDICAR",F615=BASE_DATOS!R$7,"N/A",F615=BASE_DATOS!R$5,"INDICAR",F615=BASE_DATOS!R$6,"INDICAR",F615=BASE_DATOS!R$8," INDICAR",F615=BASE_DATOS!R$9," ")</f>
        <v>#NAME?</v>
      </c>
      <c r="H615" s="121"/>
      <c r="I615" s="122"/>
      <c r="J615" s="122"/>
      <c r="K615" s="122"/>
      <c r="L615" s="122"/>
      <c r="M615" s="122"/>
      <c r="N615" s="123">
        <f t="shared" si="17"/>
        <v>0</v>
      </c>
    </row>
    <row r="616" spans="1:14" ht="14.5" hidden="1">
      <c r="A616" s="249"/>
      <c r="B616" s="137"/>
      <c r="C616" s="138"/>
      <c r="D616" s="158"/>
      <c r="E616" s="140"/>
      <c r="F616" s="121"/>
      <c r="G616" s="160" t="e">
        <f ca="1">_xludf.IFS(F616=BASE_DATOS!R$2,"N/A",F616=BASE_DATOS!R$3,"N/A",F616=BASE_DATOS!R$4,"INDICAR",F616=BASE_DATOS!R$7,"N/A",F616=BASE_DATOS!R$5,"INDICAR",F616=BASE_DATOS!R$6,"INDICAR",F616=BASE_DATOS!R$8," INDICAR",F616=BASE_DATOS!R$9," ")</f>
        <v>#NAME?</v>
      </c>
      <c r="H616" s="121"/>
      <c r="I616" s="122"/>
      <c r="J616" s="122"/>
      <c r="K616" s="122"/>
      <c r="L616" s="122"/>
      <c r="M616" s="122"/>
      <c r="N616" s="123">
        <f t="shared" si="17"/>
        <v>0</v>
      </c>
    </row>
    <row r="617" spans="1:14" ht="14.5" hidden="1">
      <c r="A617" s="249"/>
      <c r="B617" s="137"/>
      <c r="C617" s="138"/>
      <c r="D617" s="158"/>
      <c r="E617" s="140"/>
      <c r="F617" s="121"/>
      <c r="G617" s="160" t="e">
        <f ca="1">_xludf.IFS(F617=BASE_DATOS!R$2,"N/A",F617=BASE_DATOS!R$3,"N/A",F617=BASE_DATOS!R$4,"INDICAR",F617=BASE_DATOS!R$7,"N/A",F617=BASE_DATOS!R$5,"INDICAR",F617=BASE_DATOS!R$6,"INDICAR",F617=BASE_DATOS!R$8," INDICAR",F617=BASE_DATOS!R$9," ")</f>
        <v>#NAME?</v>
      </c>
      <c r="H617" s="121"/>
      <c r="I617" s="122"/>
      <c r="J617" s="122"/>
      <c r="K617" s="122"/>
      <c r="L617" s="122"/>
      <c r="M617" s="122"/>
      <c r="N617" s="123">
        <f t="shared" si="17"/>
        <v>0</v>
      </c>
    </row>
    <row r="618" spans="1:14" ht="14.5" hidden="1">
      <c r="A618" s="249"/>
      <c r="B618" s="137"/>
      <c r="C618" s="138"/>
      <c r="D618" s="158"/>
      <c r="E618" s="140"/>
      <c r="F618" s="121"/>
      <c r="G618" s="160" t="e">
        <f ca="1">_xludf.IFS(F618=BASE_DATOS!R$2,"N/A",F618=BASE_DATOS!R$3,"N/A",F618=BASE_DATOS!R$4,"INDICAR",F618=BASE_DATOS!R$7,"N/A",F618=BASE_DATOS!R$5,"INDICAR",F618=BASE_DATOS!R$6,"INDICAR",F618=BASE_DATOS!R$8," INDICAR",F618=BASE_DATOS!R$9," ")</f>
        <v>#NAME?</v>
      </c>
      <c r="H618" s="121"/>
      <c r="I618" s="122"/>
      <c r="J618" s="122"/>
      <c r="K618" s="122"/>
      <c r="L618" s="122"/>
      <c r="M618" s="122"/>
      <c r="N618" s="123">
        <f t="shared" si="17"/>
        <v>0</v>
      </c>
    </row>
    <row r="619" spans="1:14" ht="14.5" hidden="1">
      <c r="A619" s="249"/>
      <c r="B619" s="137"/>
      <c r="C619" s="138"/>
      <c r="D619" s="158"/>
      <c r="E619" s="140"/>
      <c r="F619" s="121"/>
      <c r="G619" s="160" t="e">
        <f ca="1">_xludf.IFS(F619=BASE_DATOS!R$2,"N/A",F619=BASE_DATOS!R$3,"N/A",F619=BASE_DATOS!R$4,"INDICAR",F619=BASE_DATOS!R$7,"N/A",F619=BASE_DATOS!R$5,"INDICAR",F619=BASE_DATOS!R$6,"INDICAR",F619=BASE_DATOS!R$8," INDICAR",F619=BASE_DATOS!R$9," ")</f>
        <v>#NAME?</v>
      </c>
      <c r="H619" s="121"/>
      <c r="I619" s="122"/>
      <c r="J619" s="122"/>
      <c r="K619" s="122"/>
      <c r="L619" s="122"/>
      <c r="M619" s="122"/>
      <c r="N619" s="123">
        <f t="shared" si="17"/>
        <v>0</v>
      </c>
    </row>
    <row r="620" spans="1:14" ht="14.5" hidden="1">
      <c r="A620" s="249"/>
      <c r="B620" s="137"/>
      <c r="C620" s="138"/>
      <c r="D620" s="158"/>
      <c r="E620" s="140"/>
      <c r="F620" s="121"/>
      <c r="G620" s="160" t="e">
        <f ca="1">_xludf.IFS(F620=BASE_DATOS!R$2,"N/A",F620=BASE_DATOS!R$3,"N/A",F620=BASE_DATOS!R$4,"INDICAR",F620=BASE_DATOS!R$7,"N/A",F620=BASE_DATOS!R$5,"INDICAR",F620=BASE_DATOS!R$6,"INDICAR",F620=BASE_DATOS!R$8," INDICAR",F620=BASE_DATOS!R$9," ")</f>
        <v>#NAME?</v>
      </c>
      <c r="H620" s="121"/>
      <c r="I620" s="122"/>
      <c r="J620" s="122"/>
      <c r="K620" s="122"/>
      <c r="L620" s="122"/>
      <c r="M620" s="122"/>
      <c r="N620" s="123">
        <f t="shared" si="17"/>
        <v>0</v>
      </c>
    </row>
    <row r="621" spans="1:14" ht="14.5" hidden="1">
      <c r="A621" s="250"/>
      <c r="B621" s="137"/>
      <c r="C621" s="140"/>
      <c r="D621" s="158"/>
      <c r="E621" s="140"/>
      <c r="F621" s="121"/>
      <c r="G621" s="160" t="e">
        <f ca="1">_xludf.IFS(F621=BASE_DATOS!R$2,"N/A",F621=BASE_DATOS!R$3,"N/A",F621=BASE_DATOS!R$4,"INDICAR",F621=BASE_DATOS!R$7,"N/A",F621=BASE_DATOS!R$5,"INDICAR",F621=BASE_DATOS!R$6,"INDICAR",F621=BASE_DATOS!R$8," INDICAR",F621=BASE_DATOS!R$9," ")</f>
        <v>#NAME?</v>
      </c>
      <c r="H621" s="121"/>
      <c r="I621" s="122"/>
      <c r="J621" s="122"/>
      <c r="K621" s="122"/>
      <c r="L621" s="122"/>
      <c r="M621" s="122"/>
      <c r="N621" s="123">
        <f t="shared" si="17"/>
        <v>0</v>
      </c>
    </row>
    <row r="622" spans="1:14" ht="14.5" hidden="1">
      <c r="A622" s="251"/>
      <c r="B622" s="137"/>
      <c r="C622" s="138"/>
      <c r="D622" s="158"/>
      <c r="E622" s="140"/>
      <c r="F622" s="121"/>
      <c r="G622" s="160" t="e">
        <f ca="1">_xludf.IFS(F622=BASE_DATOS!R$2,"N/A",F622=BASE_DATOS!R$3,"N/A",F622=BASE_DATOS!R$4,"INDICAR",F622=BASE_DATOS!R$7,"N/A",F622=BASE_DATOS!R$5,"INDICAR",F622=BASE_DATOS!R$6,"INDICAR",F622=BASE_DATOS!R$8," INDICAR",F622=BASE_DATOS!R$9," ")</f>
        <v>#NAME?</v>
      </c>
      <c r="H622" s="121"/>
      <c r="I622" s="122"/>
      <c r="J622" s="122"/>
      <c r="K622" s="122"/>
      <c r="L622" s="122"/>
      <c r="M622" s="122"/>
      <c r="N622" s="123">
        <f t="shared" si="17"/>
        <v>0</v>
      </c>
    </row>
    <row r="623" spans="1:14" ht="14.5" hidden="1">
      <c r="A623" s="252"/>
      <c r="B623" s="137"/>
      <c r="C623" s="138"/>
      <c r="D623" s="158"/>
      <c r="E623" s="140"/>
      <c r="F623" s="121"/>
      <c r="G623" s="160" t="e">
        <f ca="1">_xludf.IFS(F623=BASE_DATOS!R$2,"N/A",F623=BASE_DATOS!R$3,"N/A",F623=BASE_DATOS!R$4,"INDICAR",F623=BASE_DATOS!R$7,"N/A",F623=BASE_DATOS!R$5,"INDICAR",F623=BASE_DATOS!R$6,"INDICAR",F623=BASE_DATOS!R$8," INDICAR",F623=BASE_DATOS!R$9," ")</f>
        <v>#NAME?</v>
      </c>
      <c r="H623" s="121"/>
      <c r="I623" s="122"/>
      <c r="J623" s="122"/>
      <c r="K623" s="122"/>
      <c r="L623" s="122"/>
      <c r="M623" s="122"/>
      <c r="N623" s="123">
        <f t="shared" si="17"/>
        <v>0</v>
      </c>
    </row>
    <row r="624" spans="1:14" ht="14.5" hidden="1">
      <c r="A624" s="252"/>
      <c r="B624" s="137"/>
      <c r="C624" s="138"/>
      <c r="D624" s="158"/>
      <c r="E624" s="140"/>
      <c r="F624" s="121"/>
      <c r="G624" s="160" t="e">
        <f ca="1">_xludf.IFS(F624=BASE_DATOS!R$2,"N/A",F624=BASE_DATOS!R$3,"N/A",F624=BASE_DATOS!R$4,"INDICAR",F624=BASE_DATOS!R$7,"N/A",F624=BASE_DATOS!R$5,"INDICAR",F624=BASE_DATOS!R$6,"INDICAR",F624=BASE_DATOS!R$8," INDICAR",F624=BASE_DATOS!R$9," ")</f>
        <v>#NAME?</v>
      </c>
      <c r="H624" s="121"/>
      <c r="I624" s="122"/>
      <c r="J624" s="122"/>
      <c r="K624" s="122"/>
      <c r="L624" s="122"/>
      <c r="M624" s="122"/>
      <c r="N624" s="123">
        <f t="shared" si="17"/>
        <v>0</v>
      </c>
    </row>
    <row r="625" spans="1:14" ht="14.5" hidden="1">
      <c r="A625" s="252"/>
      <c r="B625" s="137"/>
      <c r="C625" s="138"/>
      <c r="D625" s="158"/>
      <c r="E625" s="140"/>
      <c r="F625" s="121"/>
      <c r="G625" s="160" t="e">
        <f ca="1">_xludf.IFS(F625=BASE_DATOS!R$2,"N/A",F625=BASE_DATOS!R$3,"N/A",F625=BASE_DATOS!R$4,"INDICAR",F625=BASE_DATOS!R$7,"N/A",F625=BASE_DATOS!R$5,"INDICAR",F625=BASE_DATOS!R$6,"INDICAR",F625=BASE_DATOS!R$8," INDICAR",F625=BASE_DATOS!R$9," ")</f>
        <v>#NAME?</v>
      </c>
      <c r="H625" s="121"/>
      <c r="I625" s="122"/>
      <c r="J625" s="122"/>
      <c r="K625" s="122"/>
      <c r="L625" s="122"/>
      <c r="M625" s="122"/>
      <c r="N625" s="123">
        <f t="shared" si="17"/>
        <v>0</v>
      </c>
    </row>
    <row r="626" spans="1:14" ht="14.5" hidden="1">
      <c r="A626" s="252"/>
      <c r="B626" s="137"/>
      <c r="C626" s="138"/>
      <c r="D626" s="158"/>
      <c r="E626" s="140"/>
      <c r="F626" s="121"/>
      <c r="G626" s="160" t="e">
        <f ca="1">_xludf.IFS(F626=BASE_DATOS!R$2,"N/A",F626=BASE_DATOS!R$3,"N/A",F626=BASE_DATOS!R$4,"INDICAR",F626=BASE_DATOS!R$7,"N/A",F626=BASE_DATOS!R$5,"INDICAR",F626=BASE_DATOS!R$6,"INDICAR",F626=BASE_DATOS!R$8," INDICAR",F626=BASE_DATOS!R$9," ")</f>
        <v>#NAME?</v>
      </c>
      <c r="H626" s="121"/>
      <c r="I626" s="122"/>
      <c r="J626" s="122"/>
      <c r="K626" s="122"/>
      <c r="L626" s="122"/>
      <c r="M626" s="122"/>
      <c r="N626" s="123">
        <f t="shared" si="17"/>
        <v>0</v>
      </c>
    </row>
    <row r="627" spans="1:14" ht="14.5" hidden="1">
      <c r="A627" s="252"/>
      <c r="B627" s="137"/>
      <c r="C627" s="138"/>
      <c r="D627" s="158"/>
      <c r="E627" s="140"/>
      <c r="F627" s="121"/>
      <c r="G627" s="160" t="e">
        <f ca="1">_xludf.IFS(F627=BASE_DATOS!R$2,"N/A",F627=BASE_DATOS!R$3,"N/A",F627=BASE_DATOS!R$4,"INDICAR",F627=BASE_DATOS!R$7,"N/A",F627=BASE_DATOS!R$5,"INDICAR",F627=BASE_DATOS!R$6,"INDICAR",F627=BASE_DATOS!R$8," INDICAR",F627=BASE_DATOS!R$9," ")</f>
        <v>#NAME?</v>
      </c>
      <c r="H627" s="121"/>
      <c r="I627" s="122"/>
      <c r="J627" s="122"/>
      <c r="K627" s="122"/>
      <c r="L627" s="122"/>
      <c r="M627" s="122"/>
      <c r="N627" s="123">
        <f t="shared" si="17"/>
        <v>0</v>
      </c>
    </row>
    <row r="628" spans="1:14" ht="14.5" hidden="1">
      <c r="A628" s="252"/>
      <c r="B628" s="137"/>
      <c r="C628" s="138"/>
      <c r="D628" s="158"/>
      <c r="E628" s="140"/>
      <c r="F628" s="121"/>
      <c r="G628" s="160" t="e">
        <f ca="1">_xludf.IFS(F628=BASE_DATOS!R$2,"N/A",F628=BASE_DATOS!R$3,"N/A",F628=BASE_DATOS!R$4,"INDICAR",F628=BASE_DATOS!R$7,"N/A",F628=BASE_DATOS!R$5,"INDICAR",F628=BASE_DATOS!R$6,"INDICAR",F628=BASE_DATOS!R$8," INDICAR",F628=BASE_DATOS!R$9," ")</f>
        <v>#NAME?</v>
      </c>
      <c r="H628" s="121"/>
      <c r="I628" s="122"/>
      <c r="J628" s="122"/>
      <c r="K628" s="122"/>
      <c r="L628" s="122"/>
      <c r="M628" s="122"/>
      <c r="N628" s="123">
        <f t="shared" si="17"/>
        <v>0</v>
      </c>
    </row>
    <row r="629" spans="1:14" ht="14.5" hidden="1">
      <c r="A629" s="252"/>
      <c r="B629" s="137"/>
      <c r="C629" s="138"/>
      <c r="D629" s="158"/>
      <c r="E629" s="140"/>
      <c r="F629" s="121"/>
      <c r="G629" s="160" t="e">
        <f ca="1">_xludf.IFS(F629=BASE_DATOS!R$2,"N/A",F629=BASE_DATOS!R$3,"N/A",F629=BASE_DATOS!R$4,"INDICAR",F629=BASE_DATOS!R$7,"N/A",F629=BASE_DATOS!R$5,"INDICAR",F629=BASE_DATOS!R$6,"INDICAR",F629=BASE_DATOS!R$8," INDICAR",F629=BASE_DATOS!R$9," ")</f>
        <v>#NAME?</v>
      </c>
      <c r="H629" s="121"/>
      <c r="I629" s="122"/>
      <c r="J629" s="122"/>
      <c r="K629" s="122"/>
      <c r="L629" s="122"/>
      <c r="M629" s="122"/>
      <c r="N629" s="123">
        <f t="shared" si="17"/>
        <v>0</v>
      </c>
    </row>
    <row r="630" spans="1:14" ht="14.5" hidden="1">
      <c r="A630" s="252"/>
      <c r="B630" s="137"/>
      <c r="C630" s="138"/>
      <c r="D630" s="158"/>
      <c r="E630" s="140"/>
      <c r="F630" s="121"/>
      <c r="G630" s="160" t="e">
        <f ca="1">_xludf.IFS(F630=BASE_DATOS!R$2,"N/A",F630=BASE_DATOS!R$3,"N/A",F630=BASE_DATOS!R$4,"INDICAR",F630=BASE_DATOS!R$7,"N/A",F630=BASE_DATOS!R$5,"INDICAR",F630=BASE_DATOS!R$6,"INDICAR",F630=BASE_DATOS!R$8," INDICAR",F630=BASE_DATOS!R$9," ")</f>
        <v>#NAME?</v>
      </c>
      <c r="H630" s="121"/>
      <c r="I630" s="122"/>
      <c r="J630" s="122"/>
      <c r="K630" s="122"/>
      <c r="L630" s="122"/>
      <c r="M630" s="122"/>
      <c r="N630" s="123">
        <f t="shared" si="17"/>
        <v>0</v>
      </c>
    </row>
    <row r="631" spans="1:14" ht="14.5" hidden="1">
      <c r="A631" s="252"/>
      <c r="B631" s="137"/>
      <c r="C631" s="138"/>
      <c r="D631" s="158"/>
      <c r="E631" s="140"/>
      <c r="F631" s="121"/>
      <c r="G631" s="160" t="e">
        <f ca="1">_xludf.IFS(F631=BASE_DATOS!R$2,"N/A",F631=BASE_DATOS!R$3,"N/A",F631=BASE_DATOS!R$4,"INDICAR",F631=BASE_DATOS!R$7,"N/A",F631=BASE_DATOS!R$5,"INDICAR",F631=BASE_DATOS!R$6,"INDICAR",F631=BASE_DATOS!R$8," INDICAR",F631=BASE_DATOS!R$9," ")</f>
        <v>#NAME?</v>
      </c>
      <c r="H631" s="121"/>
      <c r="I631" s="122"/>
      <c r="J631" s="122"/>
      <c r="K631" s="122"/>
      <c r="L631" s="122"/>
      <c r="M631" s="122"/>
      <c r="N631" s="123">
        <f t="shared" si="17"/>
        <v>0</v>
      </c>
    </row>
    <row r="632" spans="1:14" ht="14.5" hidden="1">
      <c r="A632" s="253"/>
      <c r="B632" s="137"/>
      <c r="C632" s="140"/>
      <c r="D632" s="158"/>
      <c r="E632" s="140"/>
      <c r="F632" s="121"/>
      <c r="G632" s="160" t="e">
        <f ca="1">_xludf.IFS(F632=BASE_DATOS!R$2,"N/A",F632=BASE_DATOS!R$3,"N/A",F632=BASE_DATOS!R$4,"INDICAR",F632=BASE_DATOS!R$7,"N/A",F632=BASE_DATOS!R$5,"INDICAR",F632=BASE_DATOS!R$6,"INDICAR",F632=BASE_DATOS!R$8," INDICAR",F632=BASE_DATOS!R$9," ")</f>
        <v>#NAME?</v>
      </c>
      <c r="H632" s="121"/>
      <c r="I632" s="122"/>
      <c r="J632" s="122"/>
      <c r="K632" s="122"/>
      <c r="L632" s="122"/>
      <c r="M632" s="122"/>
      <c r="N632" s="123">
        <f t="shared" si="17"/>
        <v>0</v>
      </c>
    </row>
    <row r="633" spans="1:14" ht="14.5" hidden="1">
      <c r="A633" s="251"/>
      <c r="B633" s="137"/>
      <c r="C633" s="138"/>
      <c r="D633" s="158"/>
      <c r="E633" s="140"/>
      <c r="F633" s="121"/>
      <c r="G633" s="160" t="e">
        <f ca="1">_xludf.IFS(F633=BASE_DATOS!R$2,"N/A",F633=BASE_DATOS!R$3,"N/A",F633=BASE_DATOS!R$4,"INDICAR",F633=BASE_DATOS!R$7,"N/A",F633=BASE_DATOS!R$5,"INDICAR",F633=BASE_DATOS!R$6,"INDICAR",F633=BASE_DATOS!R$8," INDICAR",F633=BASE_DATOS!R$9," ")</f>
        <v>#NAME?</v>
      </c>
      <c r="H633" s="121"/>
      <c r="I633" s="122"/>
      <c r="J633" s="122"/>
      <c r="K633" s="122"/>
      <c r="L633" s="122"/>
      <c r="M633" s="122"/>
      <c r="N633" s="123">
        <f t="shared" si="17"/>
        <v>0</v>
      </c>
    </row>
    <row r="634" spans="1:14" ht="14.5" hidden="1">
      <c r="A634" s="252"/>
      <c r="B634" s="137"/>
      <c r="C634" s="138"/>
      <c r="D634" s="158"/>
      <c r="E634" s="140"/>
      <c r="F634" s="121"/>
      <c r="G634" s="160" t="e">
        <f ca="1">_xludf.IFS(F634=BASE_DATOS!R$2,"N/A",F634=BASE_DATOS!R$3,"N/A",F634=BASE_DATOS!R$4,"INDICAR",F634=BASE_DATOS!R$7,"N/A",F634=BASE_DATOS!R$5,"INDICAR",F634=BASE_DATOS!R$6,"INDICAR",F634=BASE_DATOS!R$8," INDICAR",F634=BASE_DATOS!R$9," ")</f>
        <v>#NAME?</v>
      </c>
      <c r="H634" s="121"/>
      <c r="I634" s="122"/>
      <c r="J634" s="122"/>
      <c r="K634" s="122"/>
      <c r="L634" s="122"/>
      <c r="M634" s="122"/>
      <c r="N634" s="123">
        <f t="shared" si="17"/>
        <v>0</v>
      </c>
    </row>
    <row r="635" spans="1:14" ht="14.5" hidden="1">
      <c r="A635" s="252"/>
      <c r="B635" s="137"/>
      <c r="C635" s="138"/>
      <c r="D635" s="158"/>
      <c r="E635" s="140"/>
      <c r="F635" s="121"/>
      <c r="G635" s="160" t="e">
        <f ca="1">_xludf.IFS(F635=BASE_DATOS!R$2,"N/A",F635=BASE_DATOS!R$3,"N/A",F635=BASE_DATOS!R$4,"INDICAR",F635=BASE_DATOS!R$7,"N/A",F635=BASE_DATOS!R$5,"INDICAR",F635=BASE_DATOS!R$6,"INDICAR",F635=BASE_DATOS!R$8," INDICAR",F635=BASE_DATOS!R$9," ")</f>
        <v>#NAME?</v>
      </c>
      <c r="H635" s="121"/>
      <c r="I635" s="122"/>
      <c r="J635" s="122"/>
      <c r="K635" s="122"/>
      <c r="L635" s="122"/>
      <c r="M635" s="122"/>
      <c r="N635" s="123">
        <f t="shared" si="17"/>
        <v>0</v>
      </c>
    </row>
    <row r="636" spans="1:14" ht="14.5" hidden="1">
      <c r="A636" s="252"/>
      <c r="B636" s="137"/>
      <c r="C636" s="138"/>
      <c r="D636" s="158"/>
      <c r="E636" s="140"/>
      <c r="F636" s="121"/>
      <c r="G636" s="160" t="e">
        <f ca="1">_xludf.IFS(F636=BASE_DATOS!R$2,"N/A",F636=BASE_DATOS!R$3,"N/A",F636=BASE_DATOS!R$4,"INDICAR",F636=BASE_DATOS!R$7,"N/A",F636=BASE_DATOS!R$5,"INDICAR",F636=BASE_DATOS!R$6,"INDICAR",F636=BASE_DATOS!R$8," INDICAR",F636=BASE_DATOS!R$9," ")</f>
        <v>#NAME?</v>
      </c>
      <c r="H636" s="121"/>
      <c r="I636" s="122"/>
      <c r="J636" s="122"/>
      <c r="K636" s="122"/>
      <c r="L636" s="122"/>
      <c r="M636" s="122"/>
      <c r="N636" s="123">
        <f t="shared" si="17"/>
        <v>0</v>
      </c>
    </row>
    <row r="637" spans="1:14" ht="14.5" hidden="1">
      <c r="A637" s="252"/>
      <c r="B637" s="137"/>
      <c r="C637" s="138"/>
      <c r="D637" s="158"/>
      <c r="E637" s="140"/>
      <c r="F637" s="121"/>
      <c r="G637" s="160" t="e">
        <f ca="1">_xludf.IFS(F637=BASE_DATOS!R$2,"N/A",F637=BASE_DATOS!R$3,"N/A",F637=BASE_DATOS!R$4,"INDICAR",F637=BASE_DATOS!R$7,"N/A",F637=BASE_DATOS!R$5,"INDICAR",F637=BASE_DATOS!R$6,"INDICAR",F637=BASE_DATOS!R$8," INDICAR",F637=BASE_DATOS!R$9," ")</f>
        <v>#NAME?</v>
      </c>
      <c r="H637" s="121"/>
      <c r="I637" s="122"/>
      <c r="J637" s="122"/>
      <c r="K637" s="122"/>
      <c r="L637" s="122"/>
      <c r="M637" s="122"/>
      <c r="N637" s="123">
        <f t="shared" si="17"/>
        <v>0</v>
      </c>
    </row>
    <row r="638" spans="1:14" ht="14.5" hidden="1">
      <c r="A638" s="252"/>
      <c r="B638" s="137"/>
      <c r="C638" s="138"/>
      <c r="D638" s="158"/>
      <c r="E638" s="140"/>
      <c r="F638" s="121"/>
      <c r="G638" s="160" t="e">
        <f ca="1">_xludf.IFS(F638=BASE_DATOS!R$2,"N/A",F638=BASE_DATOS!R$3,"N/A",F638=BASE_DATOS!R$4,"INDICAR",F638=BASE_DATOS!R$7,"N/A",F638=BASE_DATOS!R$5,"INDICAR",F638=BASE_DATOS!R$6,"INDICAR",F638=BASE_DATOS!R$8," INDICAR",F638=BASE_DATOS!R$9," ")</f>
        <v>#NAME?</v>
      </c>
      <c r="H638" s="121"/>
      <c r="I638" s="122"/>
      <c r="J638" s="122"/>
      <c r="K638" s="122"/>
      <c r="L638" s="122"/>
      <c r="M638" s="122"/>
      <c r="N638" s="123">
        <f t="shared" si="17"/>
        <v>0</v>
      </c>
    </row>
    <row r="639" spans="1:14" ht="14.5" hidden="1">
      <c r="A639" s="252"/>
      <c r="B639" s="137"/>
      <c r="C639" s="138"/>
      <c r="D639" s="158"/>
      <c r="E639" s="140"/>
      <c r="F639" s="121"/>
      <c r="G639" s="160" t="e">
        <f ca="1">_xludf.IFS(F639=BASE_DATOS!R$2,"N/A",F639=BASE_DATOS!R$3,"N/A",F639=BASE_DATOS!R$4,"INDICAR",F639=BASE_DATOS!R$7,"N/A",F639=BASE_DATOS!R$5,"INDICAR",F639=BASE_DATOS!R$6,"INDICAR",F639=BASE_DATOS!R$8," INDICAR",F639=BASE_DATOS!R$9," ")</f>
        <v>#NAME?</v>
      </c>
      <c r="H639" s="121"/>
      <c r="I639" s="122"/>
      <c r="J639" s="122"/>
      <c r="K639" s="122"/>
      <c r="L639" s="122"/>
      <c r="M639" s="122"/>
      <c r="N639" s="123">
        <f t="shared" si="17"/>
        <v>0</v>
      </c>
    </row>
    <row r="640" spans="1:14" ht="14.5" hidden="1">
      <c r="A640" s="252"/>
      <c r="B640" s="137"/>
      <c r="C640" s="138"/>
      <c r="D640" s="158"/>
      <c r="E640" s="140"/>
      <c r="F640" s="121"/>
      <c r="G640" s="160" t="e">
        <f ca="1">_xludf.IFS(F640=BASE_DATOS!R$2,"N/A",F640=BASE_DATOS!R$3,"N/A",F640=BASE_DATOS!R$4,"INDICAR",F640=BASE_DATOS!R$7,"N/A",F640=BASE_DATOS!R$5,"INDICAR",F640=BASE_DATOS!R$6,"INDICAR",F640=BASE_DATOS!R$8," INDICAR",F640=BASE_DATOS!R$9," ")</f>
        <v>#NAME?</v>
      </c>
      <c r="H640" s="121"/>
      <c r="I640" s="122"/>
      <c r="J640" s="122"/>
      <c r="K640" s="122"/>
      <c r="L640" s="122"/>
      <c r="M640" s="122"/>
      <c r="N640" s="123">
        <f t="shared" si="17"/>
        <v>0</v>
      </c>
    </row>
    <row r="641" spans="1:14" ht="14.5" hidden="1">
      <c r="A641" s="252"/>
      <c r="B641" s="137"/>
      <c r="C641" s="138"/>
      <c r="D641" s="158"/>
      <c r="E641" s="140"/>
      <c r="F641" s="121"/>
      <c r="G641" s="160" t="e">
        <f ca="1">_xludf.IFS(F641=BASE_DATOS!R$2,"N/A",F641=BASE_DATOS!R$3,"N/A",F641=BASE_DATOS!R$4,"INDICAR",F641=BASE_DATOS!R$7,"N/A",F641=BASE_DATOS!R$5,"INDICAR",F641=BASE_DATOS!R$6,"INDICAR",F641=BASE_DATOS!R$8," INDICAR",F641=BASE_DATOS!R$9," ")</f>
        <v>#NAME?</v>
      </c>
      <c r="H641" s="121"/>
      <c r="I641" s="122"/>
      <c r="J641" s="122"/>
      <c r="K641" s="122"/>
      <c r="L641" s="122"/>
      <c r="M641" s="122"/>
      <c r="N641" s="123">
        <f t="shared" si="17"/>
        <v>0</v>
      </c>
    </row>
    <row r="642" spans="1:14" ht="14.5" hidden="1">
      <c r="A642" s="252"/>
      <c r="B642" s="137"/>
      <c r="C642" s="138"/>
      <c r="D642" s="158"/>
      <c r="E642" s="140"/>
      <c r="F642" s="121"/>
      <c r="G642" s="160" t="e">
        <f ca="1">_xludf.IFS(F642=BASE_DATOS!R$2,"N/A",F642=BASE_DATOS!R$3,"N/A",F642=BASE_DATOS!R$4,"INDICAR",F642=BASE_DATOS!R$7,"N/A",F642=BASE_DATOS!R$5,"INDICAR",F642=BASE_DATOS!R$6,"INDICAR",F642=BASE_DATOS!R$8," INDICAR",F642=BASE_DATOS!R$9," ")</f>
        <v>#NAME?</v>
      </c>
      <c r="H642" s="121"/>
      <c r="I642" s="122"/>
      <c r="J642" s="122"/>
      <c r="K642" s="122"/>
      <c r="L642" s="122"/>
      <c r="M642" s="122"/>
      <c r="N642" s="123">
        <f t="shared" si="17"/>
        <v>0</v>
      </c>
    </row>
    <row r="643" spans="1:14" ht="5.5" customHeight="1">
      <c r="A643" s="253"/>
      <c r="B643" s="137"/>
      <c r="C643" s="140"/>
      <c r="D643" s="158"/>
      <c r="E643" s="140"/>
      <c r="F643" s="121"/>
      <c r="G643" s="160" t="e">
        <f ca="1">_xludf.IFS(F643=BASE_DATOS!R$2,"N/A",F643=BASE_DATOS!R$3,"N/A",F643=BASE_DATOS!R$4,"INDICAR",F643=BASE_DATOS!R$7,"N/A",F643=BASE_DATOS!R$5,"INDICAR",F643=BASE_DATOS!R$6,"INDICAR",F643=BASE_DATOS!R$8," INDICAR",F643=BASE_DATOS!R$9," ")</f>
        <v>#NAME?</v>
      </c>
      <c r="H643" s="121"/>
      <c r="I643" s="122"/>
      <c r="J643" s="122"/>
      <c r="K643" s="122"/>
      <c r="L643" s="122"/>
      <c r="M643" s="122"/>
      <c r="N643" s="123">
        <f t="shared" si="17"/>
        <v>0</v>
      </c>
    </row>
    <row r="644" spans="1:14" ht="27.75" customHeight="1">
      <c r="A644" s="142"/>
      <c r="B644" s="143"/>
      <c r="C644" s="142"/>
      <c r="D644" s="142"/>
      <c r="E644" s="142"/>
      <c r="F644" s="142"/>
      <c r="G644" s="142"/>
      <c r="H644" s="142"/>
      <c r="I644" s="142"/>
      <c r="J644" s="143"/>
      <c r="K644" s="143"/>
      <c r="L644" s="143"/>
      <c r="M644" s="143"/>
      <c r="N644" s="144"/>
    </row>
    <row r="645" spans="1:14" ht="14.5">
      <c r="A645" s="145"/>
      <c r="B645" s="146"/>
      <c r="C645" s="145"/>
      <c r="D645" s="145"/>
      <c r="E645" s="145"/>
      <c r="F645" s="145"/>
      <c r="G645" s="145"/>
      <c r="H645" s="145"/>
      <c r="I645" s="145"/>
      <c r="J645" s="146"/>
      <c r="K645" s="146"/>
      <c r="L645" s="146"/>
      <c r="M645" s="146"/>
      <c r="N645" s="147"/>
    </row>
    <row r="646" spans="1:14" ht="25.5" customHeight="1">
      <c r="A646" s="254" t="s">
        <v>413</v>
      </c>
      <c r="B646" s="255"/>
      <c r="C646" s="254" t="s">
        <v>186</v>
      </c>
      <c r="D646" s="256"/>
      <c r="E646" s="256"/>
      <c r="F646" s="256"/>
      <c r="G646" s="256"/>
      <c r="H646" s="256"/>
      <c r="I646" s="256"/>
      <c r="J646" s="256"/>
      <c r="K646" s="256"/>
      <c r="L646" s="256"/>
      <c r="M646" s="256"/>
      <c r="N646" s="255"/>
    </row>
    <row r="647" spans="1:14" ht="31">
      <c r="A647" s="99" t="s">
        <v>19</v>
      </c>
      <c r="B647" s="254" t="s">
        <v>166</v>
      </c>
      <c r="C647" s="255"/>
      <c r="D647" s="99" t="s">
        <v>447</v>
      </c>
      <c r="E647" s="258" t="str">
        <f t="array" ref="E647">INDEX(BASE_DATOS!U$2:U$103,MATCH(C646,BASE_DATOS!W$2:W$103,0))</f>
        <v>Implementar estrategias de transformación digital y de sociedad del conocimiento orientadas a la innovación de la gestión del quehacer universitario, la toma de decisiones y la aplicación de principios de Universidad Abierta</v>
      </c>
      <c r="F647" s="256"/>
      <c r="G647" s="256"/>
      <c r="H647" s="256"/>
      <c r="I647" s="256"/>
      <c r="J647" s="256"/>
      <c r="K647" s="256"/>
      <c r="L647" s="256"/>
      <c r="M647" s="256"/>
      <c r="N647" s="255"/>
    </row>
    <row r="648" spans="1:14" ht="15" customHeight="1">
      <c r="A648" s="259" t="s">
        <v>415</v>
      </c>
      <c r="B648" s="277" t="s">
        <v>203</v>
      </c>
      <c r="C648" s="261"/>
      <c r="D648" s="262"/>
      <c r="E648" s="268" t="s">
        <v>416</v>
      </c>
      <c r="F648" s="273" t="str">
        <f t="array" ref="F648">INDEX(BASE_DATOS!Y$2:Y$103,MATCH(B648,BASE_DATOS!X$2:X$103,0))</f>
        <v>P. Institucionales E.O. 
P. de Calidad  
P. Curriculares 
P. para la incorporación de las tecnologías de información y la comunicación en los procesos académicos de la UNA</v>
      </c>
      <c r="G648" s="247"/>
      <c r="H648" s="247"/>
      <c r="I648" s="274" t="s">
        <v>417</v>
      </c>
      <c r="J648" s="283" t="str">
        <f t="array" ref="J648">INDEX(BASE_DATOS!Z$2:Z$103,MATCH(B648,BASE_DATOS!X$2:X$103,0))</f>
        <v>Estudiantes con Capacidades digitales</v>
      </c>
      <c r="K648" s="256"/>
      <c r="L648" s="256"/>
      <c r="M648" s="256"/>
      <c r="N648" s="255"/>
    </row>
    <row r="649" spans="1:14" ht="15" customHeight="1">
      <c r="A649" s="252"/>
      <c r="B649" s="263"/>
      <c r="C649" s="247"/>
      <c r="D649" s="264"/>
      <c r="E649" s="252"/>
      <c r="F649" s="247"/>
      <c r="G649" s="247"/>
      <c r="H649" s="247"/>
      <c r="I649" s="252"/>
      <c r="J649" s="276"/>
      <c r="K649" s="256"/>
      <c r="L649" s="256"/>
      <c r="M649" s="256"/>
      <c r="N649" s="255"/>
    </row>
    <row r="650" spans="1:14" ht="15" customHeight="1">
      <c r="A650" s="252"/>
      <c r="B650" s="263"/>
      <c r="C650" s="247"/>
      <c r="D650" s="264"/>
      <c r="E650" s="252"/>
      <c r="F650" s="247"/>
      <c r="G650" s="247"/>
      <c r="H650" s="247"/>
      <c r="I650" s="252"/>
      <c r="J650" s="276"/>
      <c r="K650" s="256"/>
      <c r="L650" s="256"/>
      <c r="M650" s="256"/>
      <c r="N650" s="255"/>
    </row>
    <row r="651" spans="1:14" ht="15" customHeight="1">
      <c r="A651" s="253"/>
      <c r="B651" s="265"/>
      <c r="C651" s="266"/>
      <c r="D651" s="267"/>
      <c r="E651" s="253"/>
      <c r="F651" s="266"/>
      <c r="G651" s="266"/>
      <c r="H651" s="266"/>
      <c r="I651" s="253"/>
      <c r="J651" s="276"/>
      <c r="K651" s="256"/>
      <c r="L651" s="256"/>
      <c r="M651" s="256"/>
      <c r="N651" s="255"/>
    </row>
    <row r="652" spans="1:14" ht="21" customHeight="1">
      <c r="A652" s="269" t="s">
        <v>418</v>
      </c>
      <c r="B652" s="269" t="s">
        <v>419</v>
      </c>
      <c r="C652" s="270" t="s">
        <v>420</v>
      </c>
      <c r="D652" s="269" t="s">
        <v>421</v>
      </c>
      <c r="E652" s="269" t="s">
        <v>422</v>
      </c>
      <c r="F652" s="272" t="s">
        <v>16</v>
      </c>
      <c r="G652" s="269" t="s">
        <v>423</v>
      </c>
      <c r="H652" s="269" t="s">
        <v>424</v>
      </c>
      <c r="I652" s="271" t="s">
        <v>425</v>
      </c>
      <c r="J652" s="256"/>
      <c r="K652" s="256"/>
      <c r="L652" s="256"/>
      <c r="M652" s="256"/>
      <c r="N652" s="255"/>
    </row>
    <row r="653" spans="1:14" ht="21" customHeight="1">
      <c r="A653" s="253"/>
      <c r="B653" s="253"/>
      <c r="C653" s="253"/>
      <c r="D653" s="253"/>
      <c r="E653" s="253"/>
      <c r="F653" s="265"/>
      <c r="G653" s="253"/>
      <c r="H653" s="253"/>
      <c r="I653" s="100">
        <v>2023</v>
      </c>
      <c r="J653" s="100">
        <v>2024</v>
      </c>
      <c r="K653" s="100">
        <v>2025</v>
      </c>
      <c r="L653" s="100">
        <v>2026</v>
      </c>
      <c r="M653" s="100">
        <v>2027</v>
      </c>
      <c r="N653" s="148" t="s">
        <v>426</v>
      </c>
    </row>
    <row r="654" spans="1:14" ht="14.5" hidden="1">
      <c r="A654" s="248" t="s">
        <v>632</v>
      </c>
      <c r="B654" s="200"/>
      <c r="C654" s="103"/>
      <c r="D654" s="162"/>
      <c r="E654" s="103"/>
      <c r="F654" s="126"/>
      <c r="G654" s="141"/>
      <c r="H654" s="126"/>
      <c r="I654" s="127"/>
      <c r="J654" s="127"/>
      <c r="K654" s="127"/>
      <c r="L654" s="127"/>
      <c r="M654" s="127"/>
      <c r="N654" s="129"/>
    </row>
    <row r="655" spans="1:14" ht="40.5" customHeight="1">
      <c r="A655" s="249"/>
      <c r="B655" s="137" t="s">
        <v>130</v>
      </c>
      <c r="C655" s="138" t="s">
        <v>633</v>
      </c>
      <c r="D655" s="162">
        <v>2</v>
      </c>
      <c r="E655" s="103">
        <v>2</v>
      </c>
      <c r="F655" s="126" t="s">
        <v>25</v>
      </c>
      <c r="G655" s="141"/>
      <c r="H655" s="126" t="s">
        <v>430</v>
      </c>
      <c r="I655" s="127">
        <v>0.2</v>
      </c>
      <c r="J655" s="127">
        <v>0.2</v>
      </c>
      <c r="K655" s="127">
        <v>0.2</v>
      </c>
      <c r="L655" s="127">
        <v>0.2</v>
      </c>
      <c r="M655" s="127">
        <v>0.2</v>
      </c>
      <c r="N655" s="129">
        <f t="shared" ref="N655:N686" si="18">SUM(I655:M655)</f>
        <v>1</v>
      </c>
    </row>
    <row r="656" spans="1:14" ht="50">
      <c r="A656" s="249"/>
      <c r="B656" s="137" t="s">
        <v>130</v>
      </c>
      <c r="C656" s="138" t="s">
        <v>634</v>
      </c>
      <c r="D656" s="162">
        <v>2</v>
      </c>
      <c r="E656" s="103">
        <v>1</v>
      </c>
      <c r="F656" s="126" t="s">
        <v>103</v>
      </c>
      <c r="G656" s="141"/>
      <c r="H656" s="126" t="s">
        <v>430</v>
      </c>
      <c r="I656" s="127">
        <v>0.2</v>
      </c>
      <c r="J656" s="127">
        <v>0.2</v>
      </c>
      <c r="K656" s="127">
        <v>0.2</v>
      </c>
      <c r="L656" s="127">
        <v>0.2</v>
      </c>
      <c r="M656" s="127">
        <v>0.2</v>
      </c>
      <c r="N656" s="129">
        <f t="shared" si="18"/>
        <v>1</v>
      </c>
    </row>
    <row r="657" spans="1:14" ht="50">
      <c r="A657" s="249"/>
      <c r="B657" s="137" t="s">
        <v>111</v>
      </c>
      <c r="C657" s="140" t="s">
        <v>635</v>
      </c>
      <c r="D657" s="158">
        <v>1</v>
      </c>
      <c r="E657" s="140">
        <v>0</v>
      </c>
      <c r="F657" s="121" t="s">
        <v>25</v>
      </c>
      <c r="G657" s="160"/>
      <c r="H657" s="121" t="s">
        <v>430</v>
      </c>
      <c r="I657" s="122">
        <v>0.2</v>
      </c>
      <c r="J657" s="122">
        <v>0.2</v>
      </c>
      <c r="K657" s="122">
        <v>0.2</v>
      </c>
      <c r="L657" s="122">
        <v>0.2</v>
      </c>
      <c r="M657" s="122">
        <v>0.2</v>
      </c>
      <c r="N657" s="123">
        <f t="shared" si="18"/>
        <v>1</v>
      </c>
    </row>
    <row r="658" spans="1:14" ht="37.5">
      <c r="A658" s="249"/>
      <c r="B658" s="137" t="s">
        <v>39</v>
      </c>
      <c r="C658" s="138" t="s">
        <v>636</v>
      </c>
      <c r="D658" s="162">
        <v>15</v>
      </c>
      <c r="E658" s="103">
        <v>0</v>
      </c>
      <c r="F658" s="126" t="s">
        <v>103</v>
      </c>
      <c r="G658" s="141" t="e">
        <f ca="1">_xludf.IFS(F658=BASE_DATOS!R$2,"N/A",F658=BASE_DATOS!R$3,"N/A",F658=BASE_DATOS!R$4,"INDICAR",F658=BASE_DATOS!R$7,"N/A",F658=BASE_DATOS!R$5,"INDICAR",F658=BASE_DATOS!R$6,"INDICAR",F658=BASE_DATOS!R$8," INDICAR",F658=BASE_DATOS!R$9," ")</f>
        <v>#NAME?</v>
      </c>
      <c r="H658" s="126" t="s">
        <v>430</v>
      </c>
      <c r="I658" s="127">
        <v>0.2</v>
      </c>
      <c r="J658" s="127">
        <v>0.2</v>
      </c>
      <c r="K658" s="127">
        <v>0.2</v>
      </c>
      <c r="L658" s="127">
        <v>0.2</v>
      </c>
      <c r="M658" s="127">
        <v>0.2</v>
      </c>
      <c r="N658" s="123">
        <f t="shared" si="18"/>
        <v>1</v>
      </c>
    </row>
    <row r="659" spans="1:14" ht="28">
      <c r="A659" s="249"/>
      <c r="B659" s="137" t="s">
        <v>135</v>
      </c>
      <c r="C659" s="138" t="s">
        <v>637</v>
      </c>
      <c r="D659" s="162">
        <v>2</v>
      </c>
      <c r="E659" s="156">
        <v>0</v>
      </c>
      <c r="F659" s="126" t="s">
        <v>25</v>
      </c>
      <c r="G659" s="141" t="e">
        <f ca="1">_xludf.IFS(F659=BASE_DATOS!R$2,"N/A",F659=BASE_DATOS!R$3,"N/A",F659=BASE_DATOS!R$4,"INDICAR",F659=BASE_DATOS!R$7,"N/A",F659=BASE_DATOS!R$5,"INDICAR",F659=BASE_DATOS!R$6,"INDICAR",F659=BASE_DATOS!R$8," INDICAR",F659=BASE_DATOS!R$9," ")</f>
        <v>#NAME?</v>
      </c>
      <c r="H659" s="126" t="s">
        <v>430</v>
      </c>
      <c r="I659" s="127">
        <v>0.2</v>
      </c>
      <c r="J659" s="127">
        <v>0.2</v>
      </c>
      <c r="K659" s="127">
        <v>0.2</v>
      </c>
      <c r="L659" s="127">
        <v>0.2</v>
      </c>
      <c r="M659" s="127">
        <v>0.2</v>
      </c>
      <c r="N659" s="123">
        <f t="shared" si="18"/>
        <v>1</v>
      </c>
    </row>
    <row r="660" spans="1:14" ht="25">
      <c r="A660" s="249"/>
      <c r="B660" s="137" t="s">
        <v>71</v>
      </c>
      <c r="C660" s="140" t="s">
        <v>638</v>
      </c>
      <c r="D660" s="158">
        <v>5</v>
      </c>
      <c r="E660" s="140">
        <v>0</v>
      </c>
      <c r="F660" s="121" t="s">
        <v>25</v>
      </c>
      <c r="G660" s="160" t="e">
        <f ca="1">_xludf.IFS(F660=BASE_DATOS!R$2,"N/A",F660=BASE_DATOS!R$3,"N/A",F660=BASE_DATOS!R$4,"INDICAR",F660=BASE_DATOS!R$7,"N/A",F660=BASE_DATOS!R$5,"INDICAR",F660=BASE_DATOS!R$6,"INDICAR",F660=BASE_DATOS!R$8," INDICAR",F660=BASE_DATOS!R$9," ")</f>
        <v>#NAME?</v>
      </c>
      <c r="H660" s="121" t="s">
        <v>430</v>
      </c>
      <c r="I660" s="122">
        <v>0.2</v>
      </c>
      <c r="J660" s="122">
        <v>0.2</v>
      </c>
      <c r="K660" s="122">
        <v>0.2</v>
      </c>
      <c r="L660" s="122">
        <v>0.2</v>
      </c>
      <c r="M660" s="122">
        <v>0.2</v>
      </c>
      <c r="N660" s="123">
        <f t="shared" si="18"/>
        <v>1</v>
      </c>
    </row>
    <row r="661" spans="1:14" ht="14.5" hidden="1">
      <c r="A661" s="249"/>
      <c r="B661" s="137"/>
      <c r="C661" s="138"/>
      <c r="D661" s="158"/>
      <c r="E661" s="140"/>
      <c r="F661" s="121"/>
      <c r="G661" s="160" t="e">
        <f ca="1">_xludf.IFS(F661=BASE_DATOS!R$2,"N/A",F661=BASE_DATOS!R$3,"N/A",F661=BASE_DATOS!R$4,"INDICAR",F661=BASE_DATOS!R$7,"N/A",F661=BASE_DATOS!R$5,"INDICAR",F661=BASE_DATOS!R$6,"INDICAR",F661=BASE_DATOS!R$8," INDICAR",F661=BASE_DATOS!R$9," ")</f>
        <v>#NAME?</v>
      </c>
      <c r="H661" s="121"/>
      <c r="I661" s="122"/>
      <c r="J661" s="122"/>
      <c r="K661" s="122"/>
      <c r="L661" s="122"/>
      <c r="M661" s="122"/>
      <c r="N661" s="123">
        <f t="shared" si="18"/>
        <v>0</v>
      </c>
    </row>
    <row r="662" spans="1:14" ht="14.5" hidden="1">
      <c r="A662" s="249"/>
      <c r="B662" s="137"/>
      <c r="C662" s="138"/>
      <c r="D662" s="158"/>
      <c r="E662" s="140"/>
      <c r="F662" s="121"/>
      <c r="G662" s="160" t="e">
        <f ca="1">_xludf.IFS(F662=BASE_DATOS!R$2,"N/A",F662=BASE_DATOS!R$3,"N/A",F662=BASE_DATOS!R$4,"INDICAR",F662=BASE_DATOS!R$7,"N/A",F662=BASE_DATOS!R$5,"INDICAR",F662=BASE_DATOS!R$6,"INDICAR",F662=BASE_DATOS!R$8," INDICAR",F662=BASE_DATOS!R$9," ")</f>
        <v>#NAME?</v>
      </c>
      <c r="H662" s="121"/>
      <c r="I662" s="122"/>
      <c r="J662" s="122"/>
      <c r="K662" s="122"/>
      <c r="L662" s="122"/>
      <c r="M662" s="122"/>
      <c r="N662" s="123">
        <f t="shared" si="18"/>
        <v>0</v>
      </c>
    </row>
    <row r="663" spans="1:14" ht="14.5" hidden="1">
      <c r="A663" s="249"/>
      <c r="B663" s="137"/>
      <c r="C663" s="138"/>
      <c r="D663" s="158"/>
      <c r="E663" s="140"/>
      <c r="F663" s="121"/>
      <c r="G663" s="160" t="e">
        <f ca="1">_xludf.IFS(F663=BASE_DATOS!R$2,"N/A",F663=BASE_DATOS!R$3,"N/A",F663=BASE_DATOS!R$4,"INDICAR",F663=BASE_DATOS!R$7,"N/A",F663=BASE_DATOS!R$5,"INDICAR",F663=BASE_DATOS!R$6,"INDICAR",F663=BASE_DATOS!R$8," INDICAR",F663=BASE_DATOS!R$9," ")</f>
        <v>#NAME?</v>
      </c>
      <c r="H663" s="121"/>
      <c r="I663" s="122"/>
      <c r="J663" s="122"/>
      <c r="K663" s="122"/>
      <c r="L663" s="122"/>
      <c r="M663" s="122"/>
      <c r="N663" s="123">
        <f t="shared" si="18"/>
        <v>0</v>
      </c>
    </row>
    <row r="664" spans="1:14" ht="14.5" hidden="1">
      <c r="A664" s="249"/>
      <c r="B664" s="137"/>
      <c r="C664" s="140"/>
      <c r="D664" s="158"/>
      <c r="E664" s="140"/>
      <c r="F664" s="121"/>
      <c r="G664" s="160" t="e">
        <f ca="1">_xludf.IFS(F664=BASE_DATOS!R$2,"N/A",F664=BASE_DATOS!R$3,"N/A",F664=BASE_DATOS!R$4,"INDICAR",F664=BASE_DATOS!R$7,"N/A",F664=BASE_DATOS!R$5,"INDICAR",F664=BASE_DATOS!R$6,"INDICAR",F664=BASE_DATOS!R$8," INDICAR",F664=BASE_DATOS!R$9," ")</f>
        <v>#NAME?</v>
      </c>
      <c r="H664" s="121"/>
      <c r="I664" s="122"/>
      <c r="J664" s="122"/>
      <c r="K664" s="122"/>
      <c r="L664" s="122"/>
      <c r="M664" s="122"/>
      <c r="N664" s="123">
        <f t="shared" si="18"/>
        <v>0</v>
      </c>
    </row>
    <row r="665" spans="1:14" ht="14.5" hidden="1">
      <c r="A665" s="249"/>
      <c r="B665" s="137"/>
      <c r="C665" s="138"/>
      <c r="D665" s="158"/>
      <c r="E665" s="140"/>
      <c r="F665" s="121"/>
      <c r="G665" s="160" t="e">
        <f ca="1">_xludf.IFS(F665=BASE_DATOS!R$2,"N/A",F665=BASE_DATOS!R$3,"N/A",F665=BASE_DATOS!R$4,"INDICAR",F665=BASE_DATOS!R$7,"N/A",F665=BASE_DATOS!R$5,"INDICAR",F665=BASE_DATOS!R$6,"INDICAR",F665=BASE_DATOS!R$8," INDICAR",F665=BASE_DATOS!R$9," ")</f>
        <v>#NAME?</v>
      </c>
      <c r="H665" s="121"/>
      <c r="I665" s="122"/>
      <c r="J665" s="122"/>
      <c r="K665" s="122"/>
      <c r="L665" s="122"/>
      <c r="M665" s="122"/>
      <c r="N665" s="123">
        <f t="shared" si="18"/>
        <v>0</v>
      </c>
    </row>
    <row r="666" spans="1:14" ht="14.5" hidden="1">
      <c r="A666" s="249"/>
      <c r="B666" s="137"/>
      <c r="C666" s="138"/>
      <c r="D666" s="158"/>
      <c r="E666" s="140"/>
      <c r="F666" s="121"/>
      <c r="G666" s="160" t="e">
        <f ca="1">_xludf.IFS(F666=BASE_DATOS!R$2,"N/A",F666=BASE_DATOS!R$3,"N/A",F666=BASE_DATOS!R$4,"INDICAR",F666=BASE_DATOS!R$7,"N/A",F666=BASE_DATOS!R$5,"INDICAR",F666=BASE_DATOS!R$6,"INDICAR",F666=BASE_DATOS!R$8," INDICAR",F666=BASE_DATOS!R$9," ")</f>
        <v>#NAME?</v>
      </c>
      <c r="H666" s="121"/>
      <c r="I666" s="122"/>
      <c r="J666" s="122"/>
      <c r="K666" s="122"/>
      <c r="L666" s="122"/>
      <c r="M666" s="122"/>
      <c r="N666" s="123">
        <f t="shared" si="18"/>
        <v>0</v>
      </c>
    </row>
    <row r="667" spans="1:14" ht="14.5" hidden="1">
      <c r="A667" s="249"/>
      <c r="B667" s="137"/>
      <c r="C667" s="138"/>
      <c r="D667" s="158"/>
      <c r="E667" s="140"/>
      <c r="F667" s="121"/>
      <c r="G667" s="160" t="e">
        <f ca="1">_xludf.IFS(F667=BASE_DATOS!R$2,"N/A",F667=BASE_DATOS!R$3,"N/A",F667=BASE_DATOS!R$4,"INDICAR",F667=BASE_DATOS!R$7,"N/A",F667=BASE_DATOS!R$5,"INDICAR",F667=BASE_DATOS!R$6,"INDICAR",F667=BASE_DATOS!R$8," INDICAR",F667=BASE_DATOS!R$9," ")</f>
        <v>#NAME?</v>
      </c>
      <c r="H667" s="121"/>
      <c r="I667" s="122"/>
      <c r="J667" s="122"/>
      <c r="K667" s="122"/>
      <c r="L667" s="122"/>
      <c r="M667" s="122"/>
      <c r="N667" s="123">
        <f t="shared" si="18"/>
        <v>0</v>
      </c>
    </row>
    <row r="668" spans="1:14" ht="14.5" hidden="1">
      <c r="A668" s="249"/>
      <c r="B668" s="137"/>
      <c r="C668" s="138"/>
      <c r="D668" s="158"/>
      <c r="E668" s="140"/>
      <c r="F668" s="121"/>
      <c r="G668" s="160" t="e">
        <f ca="1">_xludf.IFS(F668=BASE_DATOS!R$2,"N/A",F668=BASE_DATOS!R$3,"N/A",F668=BASE_DATOS!R$4,"INDICAR",F668=BASE_DATOS!R$7,"N/A",F668=BASE_DATOS!R$5,"INDICAR",F668=BASE_DATOS!R$6,"INDICAR",F668=BASE_DATOS!R$8," INDICAR",F668=BASE_DATOS!R$9," ")</f>
        <v>#NAME?</v>
      </c>
      <c r="H668" s="121"/>
      <c r="I668" s="122"/>
      <c r="J668" s="122"/>
      <c r="K668" s="122"/>
      <c r="L668" s="122"/>
      <c r="M668" s="122"/>
      <c r="N668" s="123">
        <f t="shared" si="18"/>
        <v>0</v>
      </c>
    </row>
    <row r="669" spans="1:14" ht="14.5" hidden="1">
      <c r="A669" s="249"/>
      <c r="B669" s="137"/>
      <c r="C669" s="138"/>
      <c r="D669" s="158"/>
      <c r="E669" s="140"/>
      <c r="F669" s="121"/>
      <c r="G669" s="160" t="e">
        <f ca="1">_xludf.IFS(F669=BASE_DATOS!R$2,"N/A",F669=BASE_DATOS!R$3,"N/A",F669=BASE_DATOS!R$4,"INDICAR",F669=BASE_DATOS!R$7,"N/A",F669=BASE_DATOS!R$5,"INDICAR",F669=BASE_DATOS!R$6,"INDICAR",F669=BASE_DATOS!R$8," INDICAR",F669=BASE_DATOS!R$9," ")</f>
        <v>#NAME?</v>
      </c>
      <c r="H669" s="121"/>
      <c r="I669" s="122"/>
      <c r="J669" s="122"/>
      <c r="K669" s="122"/>
      <c r="L669" s="122"/>
      <c r="M669" s="122"/>
      <c r="N669" s="123">
        <f t="shared" si="18"/>
        <v>0</v>
      </c>
    </row>
    <row r="670" spans="1:14" ht="14.5" hidden="1">
      <c r="A670" s="249"/>
      <c r="B670" s="137"/>
      <c r="C670" s="138"/>
      <c r="D670" s="158"/>
      <c r="E670" s="140"/>
      <c r="F670" s="121"/>
      <c r="G670" s="160" t="e">
        <f ca="1">_xludf.IFS(F670=BASE_DATOS!R$2,"N/A",F670=BASE_DATOS!R$3,"N/A",F670=BASE_DATOS!R$4,"INDICAR",F670=BASE_DATOS!R$7,"N/A",F670=BASE_DATOS!R$5,"INDICAR",F670=BASE_DATOS!R$6,"INDICAR",F670=BASE_DATOS!R$8," INDICAR",F670=BASE_DATOS!R$9," ")</f>
        <v>#NAME?</v>
      </c>
      <c r="H670" s="121"/>
      <c r="I670" s="122"/>
      <c r="J670" s="122"/>
      <c r="K670" s="122"/>
      <c r="L670" s="122"/>
      <c r="M670" s="122"/>
      <c r="N670" s="123">
        <f t="shared" si="18"/>
        <v>0</v>
      </c>
    </row>
    <row r="671" spans="1:14" ht="14.5" hidden="1">
      <c r="A671" s="249"/>
      <c r="B671" s="137"/>
      <c r="C671" s="138"/>
      <c r="D671" s="158"/>
      <c r="E671" s="140"/>
      <c r="F671" s="121"/>
      <c r="G671" s="160" t="e">
        <f ca="1">_xludf.IFS(F671=BASE_DATOS!R$2,"N/A",F671=BASE_DATOS!R$3,"N/A",F671=BASE_DATOS!R$4,"INDICAR",F671=BASE_DATOS!R$7,"N/A",F671=BASE_DATOS!R$5,"INDICAR",F671=BASE_DATOS!R$6,"INDICAR",F671=BASE_DATOS!R$8," INDICAR",F671=BASE_DATOS!R$9," ")</f>
        <v>#NAME?</v>
      </c>
      <c r="H671" s="121"/>
      <c r="I671" s="122"/>
      <c r="J671" s="122"/>
      <c r="K671" s="122"/>
      <c r="L671" s="122"/>
      <c r="M671" s="122"/>
      <c r="N671" s="123">
        <f t="shared" si="18"/>
        <v>0</v>
      </c>
    </row>
    <row r="672" spans="1:14" ht="14.5" hidden="1">
      <c r="A672" s="249"/>
      <c r="B672" s="137"/>
      <c r="C672" s="138"/>
      <c r="D672" s="158"/>
      <c r="E672" s="140"/>
      <c r="F672" s="121"/>
      <c r="G672" s="160" t="e">
        <f ca="1">_xludf.IFS(F672=BASE_DATOS!R$2,"N/A",F672=BASE_DATOS!R$3,"N/A",F672=BASE_DATOS!R$4,"INDICAR",F672=BASE_DATOS!R$7,"N/A",F672=BASE_DATOS!R$5,"INDICAR",F672=BASE_DATOS!R$6,"INDICAR",F672=BASE_DATOS!R$8," INDICAR",F672=BASE_DATOS!R$9," ")</f>
        <v>#NAME?</v>
      </c>
      <c r="H672" s="121"/>
      <c r="I672" s="122"/>
      <c r="J672" s="122"/>
      <c r="K672" s="122"/>
      <c r="L672" s="122"/>
      <c r="M672" s="122"/>
      <c r="N672" s="123">
        <f t="shared" si="18"/>
        <v>0</v>
      </c>
    </row>
    <row r="673" spans="1:14" ht="14.5" hidden="1">
      <c r="A673" s="249"/>
      <c r="B673" s="137"/>
      <c r="C673" s="138"/>
      <c r="D673" s="158"/>
      <c r="E673" s="140"/>
      <c r="F673" s="121"/>
      <c r="G673" s="160" t="e">
        <f ca="1">_xludf.IFS(F673=BASE_DATOS!R$2,"N/A",F673=BASE_DATOS!R$3,"N/A",F673=BASE_DATOS!R$4,"INDICAR",F673=BASE_DATOS!R$7,"N/A",F673=BASE_DATOS!R$5,"INDICAR",F673=BASE_DATOS!R$6,"INDICAR",F673=BASE_DATOS!R$8," INDICAR",F673=BASE_DATOS!R$9," ")</f>
        <v>#NAME?</v>
      </c>
      <c r="H673" s="121"/>
      <c r="I673" s="122"/>
      <c r="J673" s="122"/>
      <c r="K673" s="122"/>
      <c r="L673" s="122"/>
      <c r="M673" s="122"/>
      <c r="N673" s="123">
        <f t="shared" si="18"/>
        <v>0</v>
      </c>
    </row>
    <row r="674" spans="1:14" ht="14.5" hidden="1">
      <c r="A674" s="249"/>
      <c r="B674" s="137"/>
      <c r="C674" s="138"/>
      <c r="D674" s="158"/>
      <c r="E674" s="140"/>
      <c r="F674" s="121"/>
      <c r="G674" s="160" t="e">
        <f ca="1">_xludf.IFS(F674=BASE_DATOS!R$2,"N/A",F674=BASE_DATOS!R$3,"N/A",F674=BASE_DATOS!R$4,"INDICAR",F674=BASE_DATOS!R$7,"N/A",F674=BASE_DATOS!R$5,"INDICAR",F674=BASE_DATOS!R$6,"INDICAR",F674=BASE_DATOS!R$8," INDICAR",F674=BASE_DATOS!R$9," ")</f>
        <v>#NAME?</v>
      </c>
      <c r="H674" s="121"/>
      <c r="I674" s="122"/>
      <c r="J674" s="122"/>
      <c r="K674" s="122"/>
      <c r="L674" s="122"/>
      <c r="M674" s="122"/>
      <c r="N674" s="123">
        <f t="shared" si="18"/>
        <v>0</v>
      </c>
    </row>
    <row r="675" spans="1:14" ht="14.5" hidden="1">
      <c r="A675" s="250"/>
      <c r="B675" s="137"/>
      <c r="C675" s="140"/>
      <c r="D675" s="158"/>
      <c r="E675" s="140"/>
      <c r="F675" s="121"/>
      <c r="G675" s="160" t="e">
        <f ca="1">_xludf.IFS(F675=BASE_DATOS!R$2,"N/A",F675=BASE_DATOS!R$3,"N/A",F675=BASE_DATOS!R$4,"INDICAR",F675=BASE_DATOS!R$7,"N/A",F675=BASE_DATOS!R$5,"INDICAR",F675=BASE_DATOS!R$6,"INDICAR",F675=BASE_DATOS!R$8," INDICAR",F675=BASE_DATOS!R$9," ")</f>
        <v>#NAME?</v>
      </c>
      <c r="H675" s="121"/>
      <c r="I675" s="122"/>
      <c r="J675" s="122"/>
      <c r="K675" s="122"/>
      <c r="L675" s="122"/>
      <c r="M675" s="122"/>
      <c r="N675" s="123">
        <f t="shared" si="18"/>
        <v>0</v>
      </c>
    </row>
    <row r="676" spans="1:14" ht="14.5" hidden="1">
      <c r="A676" s="251"/>
      <c r="B676" s="137"/>
      <c r="C676" s="138"/>
      <c r="D676" s="158"/>
      <c r="E676" s="140"/>
      <c r="F676" s="121"/>
      <c r="G676" s="160" t="e">
        <f ca="1">_xludf.IFS(F676=BASE_DATOS!R$2,"N/A",F676=BASE_DATOS!R$3,"N/A",F676=BASE_DATOS!R$4,"INDICAR",F676=BASE_DATOS!R$7,"N/A",F676=BASE_DATOS!R$5,"INDICAR",F676=BASE_DATOS!R$6,"INDICAR",F676=BASE_DATOS!R$8," INDICAR",F676=BASE_DATOS!R$9," ")</f>
        <v>#NAME?</v>
      </c>
      <c r="H676" s="121"/>
      <c r="I676" s="122"/>
      <c r="J676" s="122"/>
      <c r="K676" s="122"/>
      <c r="L676" s="122"/>
      <c r="M676" s="122"/>
      <c r="N676" s="123">
        <f t="shared" si="18"/>
        <v>0</v>
      </c>
    </row>
    <row r="677" spans="1:14" ht="14.5" hidden="1">
      <c r="A677" s="252"/>
      <c r="B677" s="137"/>
      <c r="C677" s="138"/>
      <c r="D677" s="158"/>
      <c r="E677" s="140"/>
      <c r="F677" s="121"/>
      <c r="G677" s="160" t="e">
        <f ca="1">_xludf.IFS(F677=BASE_DATOS!R$2,"N/A",F677=BASE_DATOS!R$3,"N/A",F677=BASE_DATOS!R$4,"INDICAR",F677=BASE_DATOS!R$7,"N/A",F677=BASE_DATOS!R$5,"INDICAR",F677=BASE_DATOS!R$6,"INDICAR",F677=BASE_DATOS!R$8," INDICAR",F677=BASE_DATOS!R$9," ")</f>
        <v>#NAME?</v>
      </c>
      <c r="H677" s="121"/>
      <c r="I677" s="122"/>
      <c r="J677" s="122"/>
      <c r="K677" s="122"/>
      <c r="L677" s="122"/>
      <c r="M677" s="122"/>
      <c r="N677" s="123">
        <f t="shared" si="18"/>
        <v>0</v>
      </c>
    </row>
    <row r="678" spans="1:14" ht="31.5" hidden="1" customHeight="1">
      <c r="A678" s="252"/>
      <c r="B678" s="137"/>
      <c r="C678" s="138"/>
      <c r="D678" s="158"/>
      <c r="E678" s="140"/>
      <c r="F678" s="121"/>
      <c r="G678" s="160" t="e">
        <f ca="1">_xludf.IFS(F678=BASE_DATOS!R$2,"N/A",F678=BASE_DATOS!R$3,"N/A",F678=BASE_DATOS!R$4,"INDICAR",F678=BASE_DATOS!R$7,"N/A",F678=BASE_DATOS!R$5,"INDICAR",F678=BASE_DATOS!R$6,"INDICAR",F678=BASE_DATOS!R$8," INDICAR",F678=BASE_DATOS!R$9," ")</f>
        <v>#NAME?</v>
      </c>
      <c r="H678" s="121"/>
      <c r="I678" s="122"/>
      <c r="J678" s="122"/>
      <c r="K678" s="122"/>
      <c r="L678" s="122"/>
      <c r="M678" s="122"/>
      <c r="N678" s="123">
        <f t="shared" si="18"/>
        <v>0</v>
      </c>
    </row>
    <row r="679" spans="1:14" ht="31.5" hidden="1" customHeight="1">
      <c r="A679" s="252"/>
      <c r="B679" s="137"/>
      <c r="C679" s="138"/>
      <c r="D679" s="158"/>
      <c r="E679" s="140"/>
      <c r="F679" s="121"/>
      <c r="G679" s="160" t="e">
        <f ca="1">_xludf.IFS(F679=BASE_DATOS!R$2,"N/A",F679=BASE_DATOS!R$3,"N/A",F679=BASE_DATOS!R$4,"INDICAR",F679=BASE_DATOS!R$7,"N/A",F679=BASE_DATOS!R$5,"INDICAR",F679=BASE_DATOS!R$6,"INDICAR",F679=BASE_DATOS!R$8," INDICAR",F679=BASE_DATOS!R$9," ")</f>
        <v>#NAME?</v>
      </c>
      <c r="H679" s="121"/>
      <c r="I679" s="122"/>
      <c r="J679" s="122"/>
      <c r="K679" s="122"/>
      <c r="L679" s="122"/>
      <c r="M679" s="122"/>
      <c r="N679" s="123">
        <f t="shared" si="18"/>
        <v>0</v>
      </c>
    </row>
    <row r="680" spans="1:14" ht="14.5" hidden="1">
      <c r="A680" s="252"/>
      <c r="B680" s="137"/>
      <c r="C680" s="138"/>
      <c r="D680" s="158"/>
      <c r="E680" s="140"/>
      <c r="F680" s="121"/>
      <c r="G680" s="160" t="e">
        <f ca="1">_xludf.IFS(F680=BASE_DATOS!R$2,"N/A",F680=BASE_DATOS!R$3,"N/A",F680=BASE_DATOS!R$4,"INDICAR",F680=BASE_DATOS!R$7,"N/A",F680=BASE_DATOS!R$5,"INDICAR",F680=BASE_DATOS!R$6,"INDICAR",F680=BASE_DATOS!R$8," INDICAR",F680=BASE_DATOS!R$9," ")</f>
        <v>#NAME?</v>
      </c>
      <c r="H680" s="121"/>
      <c r="I680" s="122"/>
      <c r="J680" s="122"/>
      <c r="K680" s="122"/>
      <c r="L680" s="122"/>
      <c r="M680" s="122"/>
      <c r="N680" s="123">
        <f t="shared" si="18"/>
        <v>0</v>
      </c>
    </row>
    <row r="681" spans="1:14" ht="14.5" hidden="1">
      <c r="A681" s="252"/>
      <c r="B681" s="137"/>
      <c r="C681" s="138"/>
      <c r="D681" s="158"/>
      <c r="E681" s="140"/>
      <c r="F681" s="121"/>
      <c r="G681" s="160" t="e">
        <f ca="1">_xludf.IFS(F681=BASE_DATOS!R$2,"N/A",F681=BASE_DATOS!R$3,"N/A",F681=BASE_DATOS!R$4,"INDICAR",F681=BASE_DATOS!R$7,"N/A",F681=BASE_DATOS!R$5,"INDICAR",F681=BASE_DATOS!R$6,"INDICAR",F681=BASE_DATOS!R$8," INDICAR",F681=BASE_DATOS!R$9," ")</f>
        <v>#NAME?</v>
      </c>
      <c r="H681" s="121"/>
      <c r="I681" s="122"/>
      <c r="J681" s="122"/>
      <c r="K681" s="122"/>
      <c r="L681" s="122"/>
      <c r="M681" s="122"/>
      <c r="N681" s="123">
        <f t="shared" si="18"/>
        <v>0</v>
      </c>
    </row>
    <row r="682" spans="1:14" ht="14.5" hidden="1">
      <c r="A682" s="252"/>
      <c r="B682" s="137"/>
      <c r="C682" s="138"/>
      <c r="D682" s="158"/>
      <c r="E682" s="140"/>
      <c r="F682" s="121"/>
      <c r="G682" s="160" t="e">
        <f ca="1">_xludf.IFS(F682=BASE_DATOS!R$2,"N/A",F682=BASE_DATOS!R$3,"N/A",F682=BASE_DATOS!R$4,"INDICAR",F682=BASE_DATOS!R$7,"N/A",F682=BASE_DATOS!R$5,"INDICAR",F682=BASE_DATOS!R$6,"INDICAR",F682=BASE_DATOS!R$8," INDICAR",F682=BASE_DATOS!R$9," ")</f>
        <v>#NAME?</v>
      </c>
      <c r="H682" s="121"/>
      <c r="I682" s="122"/>
      <c r="J682" s="122"/>
      <c r="K682" s="122"/>
      <c r="L682" s="122"/>
      <c r="M682" s="122"/>
      <c r="N682" s="123">
        <f t="shared" si="18"/>
        <v>0</v>
      </c>
    </row>
    <row r="683" spans="1:14" ht="14.5" hidden="1">
      <c r="A683" s="252"/>
      <c r="B683" s="137"/>
      <c r="C683" s="138"/>
      <c r="D683" s="158"/>
      <c r="E683" s="140"/>
      <c r="F683" s="121"/>
      <c r="G683" s="160" t="e">
        <f ca="1">_xludf.IFS(F683=BASE_DATOS!R$2,"N/A",F683=BASE_DATOS!R$3,"N/A",F683=BASE_DATOS!R$4,"INDICAR",F683=BASE_DATOS!R$7,"N/A",F683=BASE_DATOS!R$5,"INDICAR",F683=BASE_DATOS!R$6,"INDICAR",F683=BASE_DATOS!R$8," INDICAR",F683=BASE_DATOS!R$9," ")</f>
        <v>#NAME?</v>
      </c>
      <c r="H683" s="121"/>
      <c r="I683" s="122"/>
      <c r="J683" s="122"/>
      <c r="K683" s="122"/>
      <c r="L683" s="122"/>
      <c r="M683" s="122"/>
      <c r="N683" s="123">
        <f t="shared" si="18"/>
        <v>0</v>
      </c>
    </row>
    <row r="684" spans="1:14" ht="14.5" hidden="1">
      <c r="A684" s="252"/>
      <c r="B684" s="137"/>
      <c r="C684" s="138"/>
      <c r="D684" s="215"/>
      <c r="E684" s="140"/>
      <c r="F684" s="121"/>
      <c r="G684" s="160" t="e">
        <f ca="1">_xludf.IFS(F684=BASE_DATOS!R$2,"N/A",F684=BASE_DATOS!R$3,"N/A",F684=BASE_DATOS!R$4,"INDICAR",F684=BASE_DATOS!R$7,"N/A",F684=BASE_DATOS!R$5,"INDICAR",F684=BASE_DATOS!R$6,"INDICAR",F684=BASE_DATOS!R$8," INDICAR",F684=BASE_DATOS!R$9," ")</f>
        <v>#NAME?</v>
      </c>
      <c r="H684" s="121"/>
      <c r="I684" s="122"/>
      <c r="J684" s="122"/>
      <c r="K684" s="122"/>
      <c r="L684" s="122"/>
      <c r="M684" s="122"/>
      <c r="N684" s="123">
        <f t="shared" si="18"/>
        <v>0</v>
      </c>
    </row>
    <row r="685" spans="1:14" ht="14.5" hidden="1">
      <c r="A685" s="252"/>
      <c r="B685" s="137"/>
      <c r="C685" s="138"/>
      <c r="D685" s="158"/>
      <c r="E685" s="140"/>
      <c r="F685" s="121"/>
      <c r="G685" s="160" t="e">
        <f ca="1">_xludf.IFS(F685=BASE_DATOS!R$2,"N/A",F685=BASE_DATOS!R$3,"N/A",F685=BASE_DATOS!R$4,"INDICAR",F685=BASE_DATOS!R$7,"N/A",F685=BASE_DATOS!R$5,"INDICAR",F685=BASE_DATOS!R$6,"INDICAR",F685=BASE_DATOS!R$8," INDICAR",F685=BASE_DATOS!R$9," ")</f>
        <v>#NAME?</v>
      </c>
      <c r="H685" s="121"/>
      <c r="I685" s="122"/>
      <c r="J685" s="122"/>
      <c r="K685" s="122"/>
      <c r="L685" s="122"/>
      <c r="M685" s="122"/>
      <c r="N685" s="123">
        <f t="shared" si="18"/>
        <v>0</v>
      </c>
    </row>
    <row r="686" spans="1:14" ht="14.5" hidden="1">
      <c r="A686" s="253"/>
      <c r="B686" s="137"/>
      <c r="C686" s="140"/>
      <c r="D686" s="158"/>
      <c r="E686" s="140"/>
      <c r="F686" s="121"/>
      <c r="G686" s="160" t="e">
        <f ca="1">_xludf.IFS(F686=BASE_DATOS!R$2,"N/A",F686=BASE_DATOS!R$3,"N/A",F686=BASE_DATOS!R$4,"INDICAR",F686=BASE_DATOS!R$7,"N/A",F686=BASE_DATOS!R$5,"INDICAR",F686=BASE_DATOS!R$6,"INDICAR",F686=BASE_DATOS!R$8," INDICAR",F686=BASE_DATOS!R$9," ")</f>
        <v>#NAME?</v>
      </c>
      <c r="H686" s="121"/>
      <c r="I686" s="122"/>
      <c r="J686" s="122"/>
      <c r="K686" s="122"/>
      <c r="L686" s="122"/>
      <c r="M686" s="122"/>
      <c r="N686" s="123">
        <f t="shared" si="18"/>
        <v>0</v>
      </c>
    </row>
    <row r="687" spans="1:14" ht="14.5">
      <c r="A687" s="142"/>
      <c r="B687" s="143"/>
      <c r="C687" s="142"/>
      <c r="D687" s="142"/>
      <c r="E687" s="142"/>
      <c r="F687" s="142"/>
      <c r="G687" s="142"/>
      <c r="H687" s="142"/>
      <c r="I687" s="142"/>
      <c r="J687" s="143"/>
      <c r="K687" s="143"/>
      <c r="L687" s="143"/>
      <c r="M687" s="143"/>
      <c r="N687" s="144"/>
    </row>
    <row r="688" spans="1:14" ht="14.5">
      <c r="A688" s="145"/>
      <c r="B688" s="146"/>
      <c r="C688" s="145"/>
      <c r="D688" s="145"/>
      <c r="E688" s="145"/>
      <c r="F688" s="145"/>
      <c r="G688" s="145"/>
      <c r="H688" s="145"/>
      <c r="I688" s="145"/>
      <c r="J688" s="146"/>
      <c r="K688" s="146"/>
      <c r="L688" s="146"/>
      <c r="M688" s="146"/>
      <c r="N688" s="147"/>
    </row>
    <row r="689" spans="1:14" ht="23.25" customHeight="1">
      <c r="A689" s="254" t="s">
        <v>413</v>
      </c>
      <c r="B689" s="255"/>
      <c r="C689" s="254" t="s">
        <v>208</v>
      </c>
      <c r="D689" s="256"/>
      <c r="E689" s="256"/>
      <c r="F689" s="256"/>
      <c r="G689" s="256"/>
      <c r="H689" s="256"/>
      <c r="I689" s="256"/>
      <c r="J689" s="256"/>
      <c r="K689" s="256"/>
      <c r="L689" s="256"/>
      <c r="M689" s="256"/>
      <c r="N689" s="255"/>
    </row>
    <row r="690" spans="1:14" ht="66" customHeight="1">
      <c r="A690" s="99" t="s">
        <v>19</v>
      </c>
      <c r="B690" s="257" t="s">
        <v>90</v>
      </c>
      <c r="C690" s="255"/>
      <c r="D690" s="99" t="s">
        <v>447</v>
      </c>
      <c r="E690" s="258" t="str">
        <f t="array" ref="E690">INDEX(BASE_DATOS!U$2:U$103,MATCH(C689,BASE_DATOS!W$2:W$103,0))</f>
        <v>Fortalecer la realización de la acción sustantiva con abordajes multi, inter y transdisciplinarios (MIT) orientados a la gestión y transferencia de conocimientos, el diálogo e intercambio de saberes y la creación simbólica, cultural y artística para propiciar el desarrollo humano sostenible</v>
      </c>
      <c r="F690" s="256"/>
      <c r="G690" s="256"/>
      <c r="H690" s="256"/>
      <c r="I690" s="256"/>
      <c r="J690" s="256"/>
      <c r="K690" s="256"/>
      <c r="L690" s="256"/>
      <c r="M690" s="256"/>
      <c r="N690" s="255"/>
    </row>
    <row r="691" spans="1:14" ht="27" customHeight="1">
      <c r="A691" s="259" t="s">
        <v>415</v>
      </c>
      <c r="B691" s="260" t="s">
        <v>209</v>
      </c>
      <c r="C691" s="261"/>
      <c r="D691" s="262"/>
      <c r="E691" s="268" t="s">
        <v>416</v>
      </c>
      <c r="F691" s="273" t="str">
        <f t="array" ref="F691">INDEX(BASE_DATOS!Y$2:Y$103,MATCH(B691,BASE_DATOS!X$2:X$103,0))</f>
        <v xml:space="preserve">P. Institucionales E.O. 
P. Desarrollo Regional 
P.I. Extensión Universitaria 
P.I. Investigación Universitaria 
P.I. para la vinculación entre la UNA y las personas graduadas 
P. artísticas y culturales de la UNA 
P.I. Niñez y Adolescencia </v>
      </c>
      <c r="G691" s="247"/>
      <c r="H691" s="247"/>
      <c r="I691" s="274" t="s">
        <v>417</v>
      </c>
      <c r="J691" s="283" t="str">
        <f t="array" ref="J691">INDEX(BASE_DATOS!Z$2:Z$103,MATCH(B691,BASE_DATOS!X$2:X$103,0))</f>
        <v>Cantidad de nuevas modalidades formuladas con enfoque MIT</v>
      </c>
      <c r="K691" s="256"/>
      <c r="L691" s="256"/>
      <c r="M691" s="256"/>
      <c r="N691" s="255"/>
    </row>
    <row r="692" spans="1:14" ht="18" customHeight="1">
      <c r="A692" s="252"/>
      <c r="B692" s="263"/>
      <c r="C692" s="247"/>
      <c r="D692" s="264"/>
      <c r="E692" s="252"/>
      <c r="F692" s="247"/>
      <c r="G692" s="247"/>
      <c r="H692" s="247"/>
      <c r="I692" s="252"/>
      <c r="J692" s="276"/>
      <c r="K692" s="256"/>
      <c r="L692" s="256"/>
      <c r="M692" s="256"/>
      <c r="N692" s="255"/>
    </row>
    <row r="693" spans="1:14" ht="18" customHeight="1">
      <c r="A693" s="252"/>
      <c r="B693" s="263"/>
      <c r="C693" s="247"/>
      <c r="D693" s="264"/>
      <c r="E693" s="252"/>
      <c r="F693" s="247"/>
      <c r="G693" s="247"/>
      <c r="H693" s="247"/>
      <c r="I693" s="252"/>
      <c r="J693" s="276"/>
      <c r="K693" s="256"/>
      <c r="L693" s="256"/>
      <c r="M693" s="256"/>
      <c r="N693" s="255"/>
    </row>
    <row r="694" spans="1:14" ht="59.5" customHeight="1">
      <c r="A694" s="253"/>
      <c r="B694" s="265"/>
      <c r="C694" s="266"/>
      <c r="D694" s="267"/>
      <c r="E694" s="253"/>
      <c r="F694" s="266"/>
      <c r="G694" s="266"/>
      <c r="H694" s="266"/>
      <c r="I694" s="253"/>
      <c r="J694" s="276"/>
      <c r="K694" s="256"/>
      <c r="L694" s="256"/>
      <c r="M694" s="256"/>
      <c r="N694" s="255"/>
    </row>
    <row r="695" spans="1:14" ht="22.5" customHeight="1">
      <c r="A695" s="269" t="s">
        <v>418</v>
      </c>
      <c r="B695" s="269" t="s">
        <v>419</v>
      </c>
      <c r="C695" s="270" t="s">
        <v>420</v>
      </c>
      <c r="D695" s="269" t="s">
        <v>421</v>
      </c>
      <c r="E695" s="269" t="s">
        <v>422</v>
      </c>
      <c r="F695" s="272" t="s">
        <v>16</v>
      </c>
      <c r="G695" s="269" t="s">
        <v>423</v>
      </c>
      <c r="H695" s="269" t="s">
        <v>424</v>
      </c>
      <c r="I695" s="271" t="s">
        <v>425</v>
      </c>
      <c r="J695" s="256"/>
      <c r="K695" s="256"/>
      <c r="L695" s="256"/>
      <c r="M695" s="256"/>
      <c r="N695" s="255"/>
    </row>
    <row r="696" spans="1:14" ht="22.5" customHeight="1">
      <c r="A696" s="253"/>
      <c r="B696" s="253"/>
      <c r="C696" s="253"/>
      <c r="D696" s="253"/>
      <c r="E696" s="253"/>
      <c r="F696" s="265"/>
      <c r="G696" s="253"/>
      <c r="H696" s="253"/>
      <c r="I696" s="100">
        <v>2023</v>
      </c>
      <c r="J696" s="100">
        <v>2024</v>
      </c>
      <c r="K696" s="100">
        <v>2025</v>
      </c>
      <c r="L696" s="100">
        <v>2026</v>
      </c>
      <c r="M696" s="100">
        <v>2027</v>
      </c>
      <c r="N696" s="148" t="s">
        <v>426</v>
      </c>
    </row>
    <row r="697" spans="1:14" ht="25">
      <c r="A697" s="248" t="s">
        <v>639</v>
      </c>
      <c r="B697" s="137" t="s">
        <v>85</v>
      </c>
      <c r="C697" s="138" t="s">
        <v>640</v>
      </c>
      <c r="D697" s="159">
        <v>1</v>
      </c>
      <c r="E697" s="113">
        <v>0</v>
      </c>
      <c r="F697" s="114" t="s">
        <v>25</v>
      </c>
      <c r="G697" s="107" t="s">
        <v>428</v>
      </c>
      <c r="H697" s="114" t="s">
        <v>430</v>
      </c>
      <c r="I697" s="154">
        <v>0.1</v>
      </c>
      <c r="J697" s="154">
        <v>0.2</v>
      </c>
      <c r="K697" s="154">
        <v>0.2</v>
      </c>
      <c r="L697" s="154">
        <v>0.25</v>
      </c>
      <c r="M697" s="154">
        <v>0.25</v>
      </c>
      <c r="N697" s="109">
        <v>1</v>
      </c>
    </row>
    <row r="698" spans="1:14" ht="25">
      <c r="A698" s="249"/>
      <c r="B698" s="137" t="s">
        <v>121</v>
      </c>
      <c r="C698" s="138" t="s">
        <v>641</v>
      </c>
      <c r="D698" s="158">
        <v>1</v>
      </c>
      <c r="E698" s="140">
        <v>0</v>
      </c>
      <c r="F698" s="121" t="s">
        <v>25</v>
      </c>
      <c r="G698" s="160" t="e">
        <f ca="1">_xludf.IFS(F698=BASE_DATOS!R$2,"N/A",F698=BASE_DATOS!R$3,"N/A",F698=BASE_DATOS!R$4,"INDICAR",F698=BASE_DATOS!R$7,"N/A",F698=BASE_DATOS!R$5,"INDICAR",F698=BASE_DATOS!R$6,"INDICAR",F698=BASE_DATOS!R$8," INDICAR",F698=BASE_DATOS!R$9," ")</f>
        <v>#NAME?</v>
      </c>
      <c r="H698" s="121" t="s">
        <v>430</v>
      </c>
      <c r="I698" s="122">
        <v>0.2</v>
      </c>
      <c r="J698" s="122">
        <v>0.2</v>
      </c>
      <c r="K698" s="122">
        <v>0.2</v>
      </c>
      <c r="L698" s="122">
        <v>0.2</v>
      </c>
      <c r="M698" s="122">
        <v>0.2</v>
      </c>
      <c r="N698" s="123">
        <f t="shared" ref="N698:N729" si="19">SUM(I698:M698)</f>
        <v>1</v>
      </c>
    </row>
    <row r="699" spans="1:14" ht="25">
      <c r="A699" s="249"/>
      <c r="B699" s="137" t="s">
        <v>130</v>
      </c>
      <c r="C699" s="138" t="s">
        <v>642</v>
      </c>
      <c r="D699" s="158">
        <v>10</v>
      </c>
      <c r="E699" s="140">
        <v>4</v>
      </c>
      <c r="F699" s="121" t="s">
        <v>25</v>
      </c>
      <c r="G699" s="160" t="e">
        <f ca="1">_xludf.IFS(F699=BASE_DATOS!R$2,"N/A",F699=BASE_DATOS!R$3,"N/A",F699=BASE_DATOS!R$4,"INDICAR",F699=BASE_DATOS!R$7,"N/A",F699=BASE_DATOS!R$5,"INDICAR",F699=BASE_DATOS!R$6,"INDICAR",F699=BASE_DATOS!R$8," INDICAR",F699=BASE_DATOS!R$9," ")</f>
        <v>#NAME?</v>
      </c>
      <c r="H699" s="121" t="s">
        <v>430</v>
      </c>
      <c r="I699" s="122">
        <v>0.2</v>
      </c>
      <c r="J699" s="122">
        <v>0.2</v>
      </c>
      <c r="K699" s="122">
        <v>0.2</v>
      </c>
      <c r="L699" s="122">
        <v>0.2</v>
      </c>
      <c r="M699" s="122">
        <v>0.2</v>
      </c>
      <c r="N699" s="123">
        <f t="shared" si="19"/>
        <v>1</v>
      </c>
    </row>
    <row r="700" spans="1:14" ht="37.5">
      <c r="A700" s="249"/>
      <c r="B700" s="137" t="s">
        <v>111</v>
      </c>
      <c r="C700" s="138" t="s">
        <v>643</v>
      </c>
      <c r="D700" s="158">
        <v>10</v>
      </c>
      <c r="E700" s="140">
        <v>3</v>
      </c>
      <c r="F700" s="121" t="s">
        <v>25</v>
      </c>
      <c r="G700" s="160" t="e">
        <f ca="1">_xludf.IFS(F700=BASE_DATOS!R$2,"N/A",F700=BASE_DATOS!R$3,"N/A",F700=BASE_DATOS!R$4,"INDICAR",F700=BASE_DATOS!R$7,"N/A",F700=BASE_DATOS!R$5,"INDICAR",F700=BASE_DATOS!R$6,"INDICAR",F700=BASE_DATOS!R$8," INDICAR",F700=BASE_DATOS!R$9," ")</f>
        <v>#NAME?</v>
      </c>
      <c r="H700" s="121" t="s">
        <v>430</v>
      </c>
      <c r="I700" s="122">
        <v>0.2</v>
      </c>
      <c r="J700" s="122">
        <v>0.2</v>
      </c>
      <c r="K700" s="122">
        <v>0.2</v>
      </c>
      <c r="L700" s="122">
        <v>0.2</v>
      </c>
      <c r="M700" s="122">
        <v>0.2</v>
      </c>
      <c r="N700" s="123">
        <f t="shared" si="19"/>
        <v>1</v>
      </c>
    </row>
    <row r="701" spans="1:14" ht="50.25" customHeight="1">
      <c r="A701" s="249"/>
      <c r="B701" s="137" t="s">
        <v>111</v>
      </c>
      <c r="C701" s="140" t="s">
        <v>644</v>
      </c>
      <c r="D701" s="158">
        <v>1</v>
      </c>
      <c r="E701" s="140">
        <v>0</v>
      </c>
      <c r="F701" s="121" t="s">
        <v>25</v>
      </c>
      <c r="G701" s="160" t="e">
        <f ca="1">_xludf.IFS(F701=BASE_DATOS!R$2,"N/A",F701=BASE_DATOS!R$3,"N/A",F701=BASE_DATOS!R$4,"INDICAR",F701=BASE_DATOS!R$7,"N/A",F701=BASE_DATOS!R$5,"INDICAR",F701=BASE_DATOS!R$6,"INDICAR",F701=BASE_DATOS!R$8," INDICAR",F701=BASE_DATOS!R$9," ")</f>
        <v>#NAME?</v>
      </c>
      <c r="H701" s="121" t="s">
        <v>430</v>
      </c>
      <c r="I701" s="122">
        <v>0.2</v>
      </c>
      <c r="J701" s="122">
        <v>0.2</v>
      </c>
      <c r="K701" s="122">
        <v>0.2</v>
      </c>
      <c r="L701" s="122">
        <v>0.2</v>
      </c>
      <c r="M701" s="122">
        <v>0.2</v>
      </c>
      <c r="N701" s="123">
        <f t="shared" si="19"/>
        <v>1</v>
      </c>
    </row>
    <row r="702" spans="1:14" ht="29">
      <c r="A702" s="249"/>
      <c r="B702" s="137" t="s">
        <v>39</v>
      </c>
      <c r="C702" s="140" t="s">
        <v>645</v>
      </c>
      <c r="D702" s="162">
        <v>2</v>
      </c>
      <c r="E702" s="103">
        <v>0</v>
      </c>
      <c r="F702" s="126" t="s">
        <v>103</v>
      </c>
      <c r="G702" s="141" t="e">
        <f ca="1">_xludf.IFS(F702=BASE_DATOS!R$2,"N/A",F702=BASE_DATOS!R$3,"N/A",F702=BASE_DATOS!R$4,"INDICAR",F702=BASE_DATOS!R$7,"N/A",F702=BASE_DATOS!R$5,"INDICAR",F702=BASE_DATOS!R$6,"INDICAR",F702=BASE_DATOS!R$8," INDICAR",F702=BASE_DATOS!R$9," ")</f>
        <v>#NAME?</v>
      </c>
      <c r="H702" s="126" t="s">
        <v>430</v>
      </c>
      <c r="I702" s="127">
        <v>0.2</v>
      </c>
      <c r="J702" s="127">
        <v>0.2</v>
      </c>
      <c r="K702" s="127">
        <v>0.2</v>
      </c>
      <c r="L702" s="127">
        <v>0.2</v>
      </c>
      <c r="M702" s="127">
        <v>0.2</v>
      </c>
      <c r="N702" s="123">
        <f t="shared" si="19"/>
        <v>1</v>
      </c>
    </row>
    <row r="703" spans="1:14" ht="28">
      <c r="A703" s="249"/>
      <c r="B703" s="137" t="s">
        <v>135</v>
      </c>
      <c r="C703" s="140" t="s">
        <v>646</v>
      </c>
      <c r="D703" s="162">
        <v>1</v>
      </c>
      <c r="E703" s="156">
        <v>0</v>
      </c>
      <c r="F703" s="126" t="s">
        <v>25</v>
      </c>
      <c r="G703" s="141" t="e">
        <f ca="1">_xludf.IFS(F703=BASE_DATOS!R$2,"N/A",F703=BASE_DATOS!R$3,"N/A",F703=BASE_DATOS!R$4,"INDICAR",F703=BASE_DATOS!R$7,"N/A",F703=BASE_DATOS!R$5,"INDICAR",F703=BASE_DATOS!R$6,"INDICAR",F703=BASE_DATOS!R$8," INDICAR",F703=BASE_DATOS!R$9," ")</f>
        <v>#NAME?</v>
      </c>
      <c r="H703" s="126" t="s">
        <v>430</v>
      </c>
      <c r="I703" s="127">
        <v>0.2</v>
      </c>
      <c r="J703" s="127">
        <v>0.2</v>
      </c>
      <c r="K703" s="127">
        <v>0.2</v>
      </c>
      <c r="L703" s="127">
        <v>0.2</v>
      </c>
      <c r="M703" s="127">
        <v>0.2</v>
      </c>
      <c r="N703" s="123">
        <f t="shared" si="19"/>
        <v>1</v>
      </c>
    </row>
    <row r="704" spans="1:14" ht="25">
      <c r="A704" s="249"/>
      <c r="B704" s="137" t="s">
        <v>71</v>
      </c>
      <c r="C704" s="140" t="s">
        <v>647</v>
      </c>
      <c r="D704" s="158">
        <v>2</v>
      </c>
      <c r="E704" s="140">
        <v>0</v>
      </c>
      <c r="F704" s="121" t="s">
        <v>103</v>
      </c>
      <c r="G704" s="160" t="e">
        <f ca="1">_xludf.IFS(F704=BASE_DATOS!R$2,"N/A",F704=BASE_DATOS!R$3,"N/A",F704=BASE_DATOS!R$4,"INDICAR",F704=BASE_DATOS!R$7,"N/A",F704=BASE_DATOS!R$5,"INDICAR",F704=BASE_DATOS!R$6,"INDICAR",F704=BASE_DATOS!R$8," INDICAR",F704=BASE_DATOS!R$9," ")</f>
        <v>#NAME?</v>
      </c>
      <c r="H704" s="121" t="s">
        <v>430</v>
      </c>
      <c r="I704" s="122">
        <v>0.2</v>
      </c>
      <c r="J704" s="122">
        <v>0.2</v>
      </c>
      <c r="K704" s="122">
        <v>0.2</v>
      </c>
      <c r="L704" s="122">
        <v>0.2</v>
      </c>
      <c r="M704" s="122">
        <v>0.2</v>
      </c>
      <c r="N704" s="123">
        <f t="shared" si="19"/>
        <v>1</v>
      </c>
    </row>
    <row r="705" spans="1:14" ht="14.5">
      <c r="A705" s="249"/>
      <c r="B705" s="137" t="s">
        <v>147</v>
      </c>
      <c r="C705" s="138" t="s">
        <v>648</v>
      </c>
      <c r="D705" s="158">
        <v>1</v>
      </c>
      <c r="E705" s="140">
        <v>0</v>
      </c>
      <c r="F705" s="121" t="s">
        <v>25</v>
      </c>
      <c r="G705" s="160" t="e">
        <f ca="1">_xludf.IFS(F705=BASE_DATOS!R$2,"N/A",F705=BASE_DATOS!R$3,"N/A",F705=BASE_DATOS!R$4,"INDICAR",F705=BASE_DATOS!R$7,"N/A",F705=BASE_DATOS!R$5,"INDICAR",F705=BASE_DATOS!R$6,"INDICAR",F705=BASE_DATOS!R$8," INDICAR",F705=BASE_DATOS!R$9," ")</f>
        <v>#NAME?</v>
      </c>
      <c r="H705" s="121" t="s">
        <v>430</v>
      </c>
      <c r="I705" s="122">
        <v>0.15</v>
      </c>
      <c r="J705" s="122">
        <v>0.15</v>
      </c>
      <c r="K705" s="122">
        <v>0.3</v>
      </c>
      <c r="L705" s="122">
        <v>0.2</v>
      </c>
      <c r="M705" s="122">
        <v>0.2</v>
      </c>
      <c r="N705" s="123">
        <f t="shared" si="19"/>
        <v>1</v>
      </c>
    </row>
    <row r="706" spans="1:14" ht="29">
      <c r="A706" s="249"/>
      <c r="B706" s="137" t="s">
        <v>55</v>
      </c>
      <c r="C706" s="138" t="s">
        <v>649</v>
      </c>
      <c r="D706" s="158">
        <v>50</v>
      </c>
      <c r="E706" s="140">
        <v>27</v>
      </c>
      <c r="F706" s="121" t="s">
        <v>103</v>
      </c>
      <c r="G706" s="160" t="e">
        <f ca="1">_xludf.IFS(F706=BASE_DATOS!R$2,"N/A",F706=BASE_DATOS!R$3,"N/A",F706=BASE_DATOS!R$4,"INDICAR",F706=BASE_DATOS!R$7,"N/A",F706=BASE_DATOS!R$5,"INDICAR",F706=BASE_DATOS!R$6,"INDICAR",F706=BASE_DATOS!R$8," INDICAR",F706=BASE_DATOS!R$9," ")</f>
        <v>#NAME?</v>
      </c>
      <c r="H706" s="121" t="s">
        <v>430</v>
      </c>
      <c r="I706" s="122">
        <v>0.2</v>
      </c>
      <c r="J706" s="122">
        <v>0.2</v>
      </c>
      <c r="K706" s="122">
        <v>0.2</v>
      </c>
      <c r="L706" s="122">
        <v>0.2</v>
      </c>
      <c r="M706" s="122">
        <v>0.2</v>
      </c>
      <c r="N706" s="123">
        <f t="shared" si="19"/>
        <v>1</v>
      </c>
    </row>
    <row r="707" spans="1:14" ht="14.5" hidden="1">
      <c r="A707" s="249"/>
      <c r="B707" s="137"/>
      <c r="C707" s="140"/>
      <c r="D707" s="158"/>
      <c r="E707" s="140"/>
      <c r="F707" s="121"/>
      <c r="G707" s="160" t="e">
        <f ca="1">_xludf.IFS(F707=BASE_DATOS!R$2,"N/A",F707=BASE_DATOS!R$3,"N/A",F707=BASE_DATOS!R$4,"INDICAR",F707=BASE_DATOS!R$7,"N/A",F707=BASE_DATOS!R$5,"INDICAR",F707=BASE_DATOS!R$6,"INDICAR",F707=BASE_DATOS!R$8," INDICAR",F707=BASE_DATOS!R$9," ")</f>
        <v>#NAME?</v>
      </c>
      <c r="H707" s="121"/>
      <c r="I707" s="122"/>
      <c r="J707" s="122"/>
      <c r="K707" s="122"/>
      <c r="L707" s="122"/>
      <c r="M707" s="122"/>
      <c r="N707" s="123">
        <f t="shared" si="19"/>
        <v>0</v>
      </c>
    </row>
    <row r="708" spans="1:14" ht="25">
      <c r="A708" s="249"/>
      <c r="B708" s="137" t="s">
        <v>71</v>
      </c>
      <c r="C708" s="138" t="s">
        <v>650</v>
      </c>
      <c r="D708" s="158">
        <v>1</v>
      </c>
      <c r="E708" s="140">
        <v>0</v>
      </c>
      <c r="F708" s="121" t="s">
        <v>25</v>
      </c>
      <c r="G708" s="160" t="e">
        <f ca="1">_xludf.IFS(F708=BASE_DATOS!R$2,"N/A",F708=BASE_DATOS!R$3,"N/A",F708=BASE_DATOS!R$4,"INDICAR",F708=BASE_DATOS!R$7,"N/A",F708=BASE_DATOS!R$5,"INDICAR",F708=BASE_DATOS!R$6,"INDICAR",F708=BASE_DATOS!R$8," INDICAR",F708=BASE_DATOS!R$9," ")</f>
        <v>#NAME?</v>
      </c>
      <c r="H708" s="121" t="s">
        <v>430</v>
      </c>
      <c r="I708" s="122">
        <v>0.2</v>
      </c>
      <c r="J708" s="122">
        <v>0.2</v>
      </c>
      <c r="K708" s="122">
        <v>0.2</v>
      </c>
      <c r="L708" s="122">
        <v>0.2</v>
      </c>
      <c r="M708" s="122">
        <v>0.2</v>
      </c>
      <c r="N708" s="123">
        <f t="shared" si="19"/>
        <v>1</v>
      </c>
    </row>
    <row r="709" spans="1:14" ht="25">
      <c r="A709" s="249"/>
      <c r="B709" s="137" t="s">
        <v>71</v>
      </c>
      <c r="C709" s="138" t="s">
        <v>651</v>
      </c>
      <c r="D709" s="158">
        <v>2</v>
      </c>
      <c r="E709" s="140">
        <v>0</v>
      </c>
      <c r="F709" s="121" t="s">
        <v>25</v>
      </c>
      <c r="G709" s="160" t="e">
        <f ca="1">_xludf.IFS(F709=BASE_DATOS!R$2,"N/A",F709=BASE_DATOS!R$3,"N/A",F709=BASE_DATOS!R$4,"INDICAR",F709=BASE_DATOS!R$7,"N/A",F709=BASE_DATOS!R$5,"INDICAR",F709=BASE_DATOS!R$6,"INDICAR",F709=BASE_DATOS!R$8," INDICAR",F709=BASE_DATOS!R$9," ")</f>
        <v>#NAME?</v>
      </c>
      <c r="H709" s="121" t="s">
        <v>430</v>
      </c>
      <c r="I709" s="122">
        <v>0.2</v>
      </c>
      <c r="J709" s="122">
        <v>0.2</v>
      </c>
      <c r="K709" s="122">
        <v>0.2</v>
      </c>
      <c r="L709" s="122">
        <v>0.2</v>
      </c>
      <c r="M709" s="122">
        <v>0.2</v>
      </c>
      <c r="N709" s="123">
        <f t="shared" si="19"/>
        <v>1</v>
      </c>
    </row>
    <row r="710" spans="1:14" ht="29">
      <c r="A710" s="249"/>
      <c r="B710" s="137" t="s">
        <v>55</v>
      </c>
      <c r="C710" s="138" t="s">
        <v>652</v>
      </c>
      <c r="D710" s="158">
        <v>1</v>
      </c>
      <c r="E710" s="140"/>
      <c r="F710" s="121" t="s">
        <v>25</v>
      </c>
      <c r="G710" s="160" t="e">
        <f ca="1">_xludf.IFS(F710=BASE_DATOS!R$2,"N/A",F710=BASE_DATOS!R$3,"N/A",F710=BASE_DATOS!R$4,"INDICAR",F710=BASE_DATOS!R$7,"N/A",F710=BASE_DATOS!R$5,"INDICAR",F710=BASE_DATOS!R$6,"INDICAR",F710=BASE_DATOS!R$8," INDICAR",F710=BASE_DATOS!R$9," ")</f>
        <v>#NAME?</v>
      </c>
      <c r="H710" s="121" t="s">
        <v>462</v>
      </c>
      <c r="I710" s="122"/>
      <c r="J710" s="122">
        <v>0.3</v>
      </c>
      <c r="K710" s="122">
        <v>0.3</v>
      </c>
      <c r="L710" s="122">
        <v>0.4</v>
      </c>
      <c r="M710" s="122"/>
      <c r="N710" s="123">
        <f t="shared" si="19"/>
        <v>1</v>
      </c>
    </row>
    <row r="711" spans="1:14" ht="37.5">
      <c r="A711" s="250"/>
      <c r="B711" s="137" t="s">
        <v>142</v>
      </c>
      <c r="C711" s="140" t="s">
        <v>653</v>
      </c>
      <c r="D711" s="158">
        <v>5</v>
      </c>
      <c r="E711" s="140"/>
      <c r="F711" s="121" t="s">
        <v>25</v>
      </c>
      <c r="G711" s="160" t="e">
        <f ca="1">_xludf.IFS(F711=BASE_DATOS!R$2,"N/A",F711=BASE_DATOS!R$3,"N/A",F711=BASE_DATOS!R$4,"INDICAR",F711=BASE_DATOS!R$7,"N/A",F711=BASE_DATOS!R$5,"INDICAR",F711=BASE_DATOS!R$6,"INDICAR",F711=BASE_DATOS!R$8," INDICAR",F711=BASE_DATOS!R$9," ")</f>
        <v>#NAME?</v>
      </c>
      <c r="H711" s="121" t="s">
        <v>430</v>
      </c>
      <c r="I711" s="122">
        <v>0.2</v>
      </c>
      <c r="J711" s="122">
        <v>0.2</v>
      </c>
      <c r="K711" s="122">
        <v>0.2</v>
      </c>
      <c r="L711" s="122">
        <v>0.2</v>
      </c>
      <c r="M711" s="122">
        <v>0.2</v>
      </c>
      <c r="N711" s="123">
        <f t="shared" si="19"/>
        <v>1</v>
      </c>
    </row>
    <row r="712" spans="1:14" ht="14.5" hidden="1">
      <c r="A712" s="216"/>
      <c r="B712" s="137"/>
      <c r="C712" s="138"/>
      <c r="D712" s="158"/>
      <c r="E712" s="140"/>
      <c r="F712" s="121"/>
      <c r="G712" s="160" t="e">
        <f ca="1">_xludf.IFS(F712=BASE_DATOS!R$2,"N/A",F712=BASE_DATOS!R$3,"N/A",F712=BASE_DATOS!R$4,"INDICAR",F712=BASE_DATOS!R$7,"N/A",F712=BASE_DATOS!R$5,"INDICAR",F712=BASE_DATOS!R$6,"INDICAR",F712=BASE_DATOS!R$8," INDICAR",F712=BASE_DATOS!R$9," ")</f>
        <v>#NAME?</v>
      </c>
      <c r="H712" s="121"/>
      <c r="I712" s="122"/>
      <c r="J712" s="122"/>
      <c r="K712" s="122"/>
      <c r="L712" s="122"/>
      <c r="M712" s="122"/>
      <c r="N712" s="123">
        <f t="shared" si="19"/>
        <v>0</v>
      </c>
    </row>
    <row r="713" spans="1:14" ht="23.25" hidden="1" customHeight="1">
      <c r="A713" s="216"/>
      <c r="B713" s="137"/>
      <c r="C713" s="138"/>
      <c r="D713" s="158"/>
      <c r="E713" s="140"/>
      <c r="F713" s="121"/>
      <c r="G713" s="160" t="e">
        <f ca="1">_xludf.IFS(F713=BASE_DATOS!R$2,"N/A",F713=BASE_DATOS!R$3,"N/A",F713=BASE_DATOS!R$4,"INDICAR",F713=BASE_DATOS!R$7,"N/A",F713=BASE_DATOS!R$5,"INDICAR",F713=BASE_DATOS!R$6,"INDICAR",F713=BASE_DATOS!R$8," INDICAR",F713=BASE_DATOS!R$9," ")</f>
        <v>#NAME?</v>
      </c>
      <c r="H713" s="121"/>
      <c r="I713" s="122"/>
      <c r="J713" s="122"/>
      <c r="K713" s="122"/>
      <c r="L713" s="122"/>
      <c r="M713" s="122"/>
      <c r="N713" s="123">
        <f t="shared" si="19"/>
        <v>0</v>
      </c>
    </row>
    <row r="714" spans="1:14" ht="24.75" hidden="1" customHeight="1">
      <c r="A714" s="216"/>
      <c r="B714" s="137"/>
      <c r="C714" s="138"/>
      <c r="D714" s="158"/>
      <c r="E714" s="140"/>
      <c r="F714" s="121"/>
      <c r="G714" s="160" t="e">
        <f ca="1">_xludf.IFS(F714=BASE_DATOS!R$2,"N/A",F714=BASE_DATOS!R$3,"N/A",F714=BASE_DATOS!R$4,"INDICAR",F714=BASE_DATOS!R$7,"N/A",F714=BASE_DATOS!R$5,"INDICAR",F714=BASE_DATOS!R$6,"INDICAR",F714=BASE_DATOS!R$8," INDICAR",F714=BASE_DATOS!R$9," ")</f>
        <v>#NAME?</v>
      </c>
      <c r="H714" s="121"/>
      <c r="I714" s="122"/>
      <c r="J714" s="122"/>
      <c r="K714" s="122"/>
      <c r="L714" s="122"/>
      <c r="M714" s="122"/>
      <c r="N714" s="123">
        <f t="shared" si="19"/>
        <v>0</v>
      </c>
    </row>
    <row r="715" spans="1:14" ht="14.5" hidden="1">
      <c r="A715" s="216"/>
      <c r="B715" s="137"/>
      <c r="C715" s="138"/>
      <c r="D715" s="158"/>
      <c r="E715" s="140"/>
      <c r="F715" s="121"/>
      <c r="G715" s="160" t="e">
        <f ca="1">_xludf.IFS(F715=BASE_DATOS!R$2,"N/A",F715=BASE_DATOS!R$3,"N/A",F715=BASE_DATOS!R$4,"INDICAR",F715=BASE_DATOS!R$7,"N/A",F715=BASE_DATOS!R$5,"INDICAR",F715=BASE_DATOS!R$6,"INDICAR",F715=BASE_DATOS!R$8," INDICAR",F715=BASE_DATOS!R$9," ")</f>
        <v>#NAME?</v>
      </c>
      <c r="H715" s="121"/>
      <c r="I715" s="122"/>
      <c r="J715" s="122"/>
      <c r="K715" s="122"/>
      <c r="L715" s="122"/>
      <c r="M715" s="122"/>
      <c r="N715" s="123">
        <f t="shared" si="19"/>
        <v>0</v>
      </c>
    </row>
    <row r="716" spans="1:14" ht="14.5" hidden="1">
      <c r="A716" s="216"/>
      <c r="B716" s="137"/>
      <c r="C716" s="138"/>
      <c r="D716" s="158"/>
      <c r="E716" s="140"/>
      <c r="F716" s="121"/>
      <c r="G716" s="160" t="e">
        <f ca="1">_xludf.IFS(F716=BASE_DATOS!R$2,"N/A",F716=BASE_DATOS!R$3,"N/A",F716=BASE_DATOS!R$4,"INDICAR",F716=BASE_DATOS!R$7,"N/A",F716=BASE_DATOS!R$5,"INDICAR",F716=BASE_DATOS!R$6,"INDICAR",F716=BASE_DATOS!R$8," INDICAR",F716=BASE_DATOS!R$9," ")</f>
        <v>#NAME?</v>
      </c>
      <c r="H716" s="121"/>
      <c r="I716" s="122"/>
      <c r="J716" s="122"/>
      <c r="K716" s="122"/>
      <c r="L716" s="122"/>
      <c r="M716" s="122"/>
      <c r="N716" s="123">
        <f t="shared" si="19"/>
        <v>0</v>
      </c>
    </row>
    <row r="717" spans="1:14" ht="14.5" hidden="1">
      <c r="A717" s="216"/>
      <c r="B717" s="137"/>
      <c r="C717" s="138"/>
      <c r="D717" s="158"/>
      <c r="E717" s="140"/>
      <c r="F717" s="121"/>
      <c r="G717" s="160" t="e">
        <f ca="1">_xludf.IFS(F717=BASE_DATOS!R$2,"N/A",F717=BASE_DATOS!R$3,"N/A",F717=BASE_DATOS!R$4,"INDICAR",F717=BASE_DATOS!R$7,"N/A",F717=BASE_DATOS!R$5,"INDICAR",F717=BASE_DATOS!R$6,"INDICAR",F717=BASE_DATOS!R$8," INDICAR",F717=BASE_DATOS!R$9," ")</f>
        <v>#NAME?</v>
      </c>
      <c r="H717" s="121"/>
      <c r="I717" s="122"/>
      <c r="J717" s="122"/>
      <c r="K717" s="122"/>
      <c r="L717" s="122"/>
      <c r="M717" s="122"/>
      <c r="N717" s="123">
        <f t="shared" si="19"/>
        <v>0</v>
      </c>
    </row>
    <row r="718" spans="1:14" ht="14.5" hidden="1">
      <c r="A718" s="217"/>
      <c r="B718" s="137"/>
      <c r="C718" s="140"/>
      <c r="D718" s="158"/>
      <c r="E718" s="140"/>
      <c r="F718" s="121"/>
      <c r="G718" s="160" t="e">
        <f ca="1">_xludf.IFS(F718=BASE_DATOS!R$2,"N/A",F718=BASE_DATOS!R$3,"N/A",F718=BASE_DATOS!R$4,"INDICAR",F718=BASE_DATOS!R$7,"N/A",F718=BASE_DATOS!R$5,"INDICAR",F718=BASE_DATOS!R$6,"INDICAR",F718=BASE_DATOS!R$8," INDICAR",F718=BASE_DATOS!R$9," ")</f>
        <v>#NAME?</v>
      </c>
      <c r="H718" s="121"/>
      <c r="I718" s="122"/>
      <c r="J718" s="122"/>
      <c r="K718" s="122"/>
      <c r="L718" s="122"/>
      <c r="M718" s="122"/>
      <c r="N718" s="123">
        <f t="shared" si="19"/>
        <v>0</v>
      </c>
    </row>
    <row r="719" spans="1:14" ht="14.5" hidden="1">
      <c r="A719" s="251"/>
      <c r="B719" s="137"/>
      <c r="C719" s="138"/>
      <c r="D719" s="158"/>
      <c r="E719" s="140"/>
      <c r="F719" s="121"/>
      <c r="G719" s="160" t="e">
        <f ca="1">_xludf.IFS(F719=BASE_DATOS!R$2,"N/A",F719=BASE_DATOS!R$3,"N/A",F719=BASE_DATOS!R$4,"INDICAR",F719=BASE_DATOS!R$7,"N/A",F719=BASE_DATOS!R$5,"INDICAR",F719=BASE_DATOS!R$6,"INDICAR",F719=BASE_DATOS!R$8," INDICAR",F719=BASE_DATOS!R$9," ")</f>
        <v>#NAME?</v>
      </c>
      <c r="H719" s="121"/>
      <c r="I719" s="122"/>
      <c r="J719" s="122"/>
      <c r="K719" s="122"/>
      <c r="L719" s="122"/>
      <c r="M719" s="122"/>
      <c r="N719" s="123">
        <f t="shared" si="19"/>
        <v>0</v>
      </c>
    </row>
    <row r="720" spans="1:14" ht="14.5" hidden="1">
      <c r="A720" s="252"/>
      <c r="B720" s="137"/>
      <c r="C720" s="138"/>
      <c r="D720" s="158"/>
      <c r="E720" s="140"/>
      <c r="F720" s="121"/>
      <c r="G720" s="160" t="e">
        <f ca="1">_xludf.IFS(F720=BASE_DATOS!R$2,"N/A",F720=BASE_DATOS!R$3,"N/A",F720=BASE_DATOS!R$4,"INDICAR",F720=BASE_DATOS!R$7,"N/A",F720=BASE_DATOS!R$5,"INDICAR",F720=BASE_DATOS!R$6,"INDICAR",F720=BASE_DATOS!R$8," INDICAR",F720=BASE_DATOS!R$9," ")</f>
        <v>#NAME?</v>
      </c>
      <c r="H720" s="121"/>
      <c r="I720" s="122"/>
      <c r="J720" s="122"/>
      <c r="K720" s="122"/>
      <c r="L720" s="122"/>
      <c r="M720" s="122"/>
      <c r="N720" s="123">
        <f t="shared" si="19"/>
        <v>0</v>
      </c>
    </row>
    <row r="721" spans="1:14" ht="14.5" hidden="1">
      <c r="A721" s="252"/>
      <c r="B721" s="137"/>
      <c r="C721" s="138"/>
      <c r="D721" s="158"/>
      <c r="E721" s="140"/>
      <c r="F721" s="121"/>
      <c r="G721" s="160" t="e">
        <f ca="1">_xludf.IFS(F721=BASE_DATOS!R$2,"N/A",F721=BASE_DATOS!R$3,"N/A",F721=BASE_DATOS!R$4,"INDICAR",F721=BASE_DATOS!R$7,"N/A",F721=BASE_DATOS!R$5,"INDICAR",F721=BASE_DATOS!R$6,"INDICAR",F721=BASE_DATOS!R$8," INDICAR",F721=BASE_DATOS!R$9," ")</f>
        <v>#NAME?</v>
      </c>
      <c r="H721" s="121"/>
      <c r="I721" s="122"/>
      <c r="J721" s="122"/>
      <c r="K721" s="122"/>
      <c r="L721" s="122"/>
      <c r="M721" s="122"/>
      <c r="N721" s="123">
        <f t="shared" si="19"/>
        <v>0</v>
      </c>
    </row>
    <row r="722" spans="1:14" ht="14.5" hidden="1">
      <c r="A722" s="252"/>
      <c r="B722" s="137"/>
      <c r="C722" s="138"/>
      <c r="D722" s="158"/>
      <c r="E722" s="140"/>
      <c r="F722" s="121"/>
      <c r="G722" s="160" t="e">
        <f ca="1">_xludf.IFS(F722=BASE_DATOS!R$2,"N/A",F722=BASE_DATOS!R$3,"N/A",F722=BASE_DATOS!R$4,"INDICAR",F722=BASE_DATOS!R$7,"N/A",F722=BASE_DATOS!R$5,"INDICAR",F722=BASE_DATOS!R$6,"INDICAR",F722=BASE_DATOS!R$8," INDICAR",F722=BASE_DATOS!R$9," ")</f>
        <v>#NAME?</v>
      </c>
      <c r="H722" s="121"/>
      <c r="I722" s="122"/>
      <c r="J722" s="122"/>
      <c r="K722" s="122"/>
      <c r="L722" s="122"/>
      <c r="M722" s="122"/>
      <c r="N722" s="123">
        <f t="shared" si="19"/>
        <v>0</v>
      </c>
    </row>
    <row r="723" spans="1:14" ht="14.5" hidden="1">
      <c r="A723" s="252"/>
      <c r="B723" s="137"/>
      <c r="C723" s="138"/>
      <c r="D723" s="158"/>
      <c r="E723" s="140"/>
      <c r="F723" s="121"/>
      <c r="G723" s="160" t="e">
        <f ca="1">_xludf.IFS(F723=BASE_DATOS!R$2,"N/A",F723=BASE_DATOS!R$3,"N/A",F723=BASE_DATOS!R$4,"INDICAR",F723=BASE_DATOS!R$7,"N/A",F723=BASE_DATOS!R$5,"INDICAR",F723=BASE_DATOS!R$6,"INDICAR",F723=BASE_DATOS!R$8," INDICAR",F723=BASE_DATOS!R$9," ")</f>
        <v>#NAME?</v>
      </c>
      <c r="H723" s="121"/>
      <c r="I723" s="122"/>
      <c r="J723" s="122"/>
      <c r="K723" s="122"/>
      <c r="L723" s="122"/>
      <c r="M723" s="122"/>
      <c r="N723" s="123">
        <f t="shared" si="19"/>
        <v>0</v>
      </c>
    </row>
    <row r="724" spans="1:14" ht="14.5" hidden="1">
      <c r="A724" s="252"/>
      <c r="B724" s="137"/>
      <c r="C724" s="138"/>
      <c r="D724" s="158"/>
      <c r="E724" s="140"/>
      <c r="F724" s="121"/>
      <c r="G724" s="160" t="e">
        <f ca="1">_xludf.IFS(F724=BASE_DATOS!R$2,"N/A",F724=BASE_DATOS!R$3,"N/A",F724=BASE_DATOS!R$4,"INDICAR",F724=BASE_DATOS!R$7,"N/A",F724=BASE_DATOS!R$5,"INDICAR",F724=BASE_DATOS!R$6,"INDICAR",F724=BASE_DATOS!R$8," INDICAR",F724=BASE_DATOS!R$9," ")</f>
        <v>#NAME?</v>
      </c>
      <c r="H724" s="121"/>
      <c r="I724" s="122"/>
      <c r="J724" s="122"/>
      <c r="K724" s="122"/>
      <c r="L724" s="122"/>
      <c r="M724" s="122"/>
      <c r="N724" s="123">
        <f t="shared" si="19"/>
        <v>0</v>
      </c>
    </row>
    <row r="725" spans="1:14" ht="14.5" hidden="1">
      <c r="A725" s="252"/>
      <c r="B725" s="137"/>
      <c r="C725" s="138"/>
      <c r="D725" s="158"/>
      <c r="E725" s="140"/>
      <c r="F725" s="121"/>
      <c r="G725" s="160" t="e">
        <f ca="1">_xludf.IFS(F725=BASE_DATOS!R$2,"N/A",F725=BASE_DATOS!R$3,"N/A",F725=BASE_DATOS!R$4,"INDICAR",F725=BASE_DATOS!R$7,"N/A",F725=BASE_DATOS!R$5,"INDICAR",F725=BASE_DATOS!R$6,"INDICAR",F725=BASE_DATOS!R$8," INDICAR",F725=BASE_DATOS!R$9," ")</f>
        <v>#NAME?</v>
      </c>
      <c r="H725" s="121"/>
      <c r="I725" s="122"/>
      <c r="J725" s="122"/>
      <c r="K725" s="122"/>
      <c r="L725" s="122"/>
      <c r="M725" s="122"/>
      <c r="N725" s="123">
        <f t="shared" si="19"/>
        <v>0</v>
      </c>
    </row>
    <row r="726" spans="1:14" ht="14.5" hidden="1">
      <c r="A726" s="252"/>
      <c r="B726" s="137"/>
      <c r="C726" s="138"/>
      <c r="D726" s="158"/>
      <c r="E726" s="140"/>
      <c r="F726" s="121"/>
      <c r="G726" s="160" t="e">
        <f ca="1">_xludf.IFS(F726=BASE_DATOS!R$2,"N/A",F726=BASE_DATOS!R$3,"N/A",F726=BASE_DATOS!R$4,"INDICAR",F726=BASE_DATOS!R$7,"N/A",F726=BASE_DATOS!R$5,"INDICAR",F726=BASE_DATOS!R$6,"INDICAR",F726=BASE_DATOS!R$8," INDICAR",F726=BASE_DATOS!R$9," ")</f>
        <v>#NAME?</v>
      </c>
      <c r="H726" s="121"/>
      <c r="I726" s="122"/>
      <c r="J726" s="122"/>
      <c r="K726" s="122"/>
      <c r="L726" s="122"/>
      <c r="M726" s="122"/>
      <c r="N726" s="123">
        <f t="shared" si="19"/>
        <v>0</v>
      </c>
    </row>
    <row r="727" spans="1:14" ht="14.5" hidden="1">
      <c r="A727" s="252"/>
      <c r="B727" s="137"/>
      <c r="C727" s="138"/>
      <c r="D727" s="158"/>
      <c r="E727" s="140"/>
      <c r="F727" s="121"/>
      <c r="G727" s="160" t="e">
        <f ca="1">_xludf.IFS(F727=BASE_DATOS!R$2,"N/A",F727=BASE_DATOS!R$3,"N/A",F727=BASE_DATOS!R$4,"INDICAR",F727=BASE_DATOS!R$7,"N/A",F727=BASE_DATOS!R$5,"INDICAR",F727=BASE_DATOS!R$6,"INDICAR",F727=BASE_DATOS!R$8," INDICAR",F727=BASE_DATOS!R$9," ")</f>
        <v>#NAME?</v>
      </c>
      <c r="H727" s="121"/>
      <c r="I727" s="122"/>
      <c r="J727" s="122"/>
      <c r="K727" s="122"/>
      <c r="L727" s="122"/>
      <c r="M727" s="122"/>
      <c r="N727" s="123">
        <f t="shared" si="19"/>
        <v>0</v>
      </c>
    </row>
    <row r="728" spans="1:14" ht="14.5" hidden="1">
      <c r="A728" s="252"/>
      <c r="B728" s="137"/>
      <c r="C728" s="138"/>
      <c r="D728" s="158"/>
      <c r="E728" s="140"/>
      <c r="F728" s="121"/>
      <c r="G728" s="160" t="e">
        <f ca="1">_xludf.IFS(F728=BASE_DATOS!R$2,"N/A",F728=BASE_DATOS!R$3,"N/A",F728=BASE_DATOS!R$4,"INDICAR",F728=BASE_DATOS!R$7,"N/A",F728=BASE_DATOS!R$5,"INDICAR",F728=BASE_DATOS!R$6,"INDICAR",F728=BASE_DATOS!R$8," INDICAR",F728=BASE_DATOS!R$9," ")</f>
        <v>#NAME?</v>
      </c>
      <c r="H728" s="121"/>
      <c r="I728" s="122"/>
      <c r="J728" s="122"/>
      <c r="K728" s="122"/>
      <c r="L728" s="122"/>
      <c r="M728" s="122"/>
      <c r="N728" s="123">
        <f t="shared" si="19"/>
        <v>0</v>
      </c>
    </row>
    <row r="729" spans="1:14" ht="14.5" hidden="1">
      <c r="A729" s="253"/>
      <c r="B729" s="137"/>
      <c r="C729" s="140"/>
      <c r="D729" s="158"/>
      <c r="E729" s="140"/>
      <c r="F729" s="121"/>
      <c r="G729" s="160" t="e">
        <f ca="1">_xludf.IFS(F729=BASE_DATOS!R$2,"N/A",F729=BASE_DATOS!R$3,"N/A",F729=BASE_DATOS!R$4,"INDICAR",F729=BASE_DATOS!R$7,"N/A",F729=BASE_DATOS!R$5,"INDICAR",F729=BASE_DATOS!R$6,"INDICAR",F729=BASE_DATOS!R$8," INDICAR",F729=BASE_DATOS!R$9," ")</f>
        <v>#NAME?</v>
      </c>
      <c r="H729" s="121"/>
      <c r="I729" s="122"/>
      <c r="J729" s="122"/>
      <c r="K729" s="122"/>
      <c r="L729" s="122"/>
      <c r="M729" s="122"/>
      <c r="N729" s="123">
        <f t="shared" si="19"/>
        <v>0</v>
      </c>
    </row>
    <row r="730" spans="1:14" ht="14.5">
      <c r="A730" s="142"/>
      <c r="B730" s="143"/>
      <c r="C730" s="142"/>
      <c r="D730" s="142"/>
      <c r="E730" s="142"/>
      <c r="F730" s="142"/>
      <c r="G730" s="142"/>
      <c r="H730" s="142"/>
      <c r="I730" s="142"/>
      <c r="J730" s="143"/>
      <c r="K730" s="143"/>
      <c r="L730" s="143"/>
      <c r="M730" s="143"/>
      <c r="N730" s="144"/>
    </row>
    <row r="731" spans="1:14" ht="14.5">
      <c r="A731" s="145"/>
      <c r="B731" s="146"/>
      <c r="C731" s="145"/>
      <c r="D731" s="145"/>
      <c r="E731" s="145"/>
      <c r="F731" s="145"/>
      <c r="G731" s="145"/>
      <c r="H731" s="145"/>
      <c r="I731" s="145"/>
      <c r="J731" s="146"/>
      <c r="K731" s="146"/>
      <c r="L731" s="146"/>
      <c r="M731" s="146"/>
      <c r="N731" s="147"/>
    </row>
    <row r="732" spans="1:14" ht="25.5" customHeight="1">
      <c r="A732" s="254" t="s">
        <v>413</v>
      </c>
      <c r="B732" s="255"/>
      <c r="C732" s="254" t="s">
        <v>208</v>
      </c>
      <c r="D732" s="256"/>
      <c r="E732" s="256"/>
      <c r="F732" s="256"/>
      <c r="G732" s="256"/>
      <c r="H732" s="256"/>
      <c r="I732" s="256"/>
      <c r="J732" s="256"/>
      <c r="K732" s="256"/>
      <c r="L732" s="256"/>
      <c r="M732" s="256"/>
      <c r="N732" s="255"/>
    </row>
    <row r="733" spans="1:14" ht="31">
      <c r="A733" s="99" t="s">
        <v>19</v>
      </c>
      <c r="B733" s="254" t="s">
        <v>90</v>
      </c>
      <c r="C733" s="255"/>
      <c r="D733" s="99" t="s">
        <v>447</v>
      </c>
      <c r="E733" s="258" t="str">
        <f t="array" ref="E733">INDEX(BASE_DATOS!U$2:U$103,MATCH(C732,BASE_DATOS!W$2:W$103,0))</f>
        <v>Fortalecer la realización de la acción sustantiva con abordajes multi, inter y transdisciplinarios (MIT) orientados a la gestión y transferencia de conocimientos, el diálogo e intercambio de saberes y la creación simbólica, cultural y artística para propiciar el desarrollo humano sostenible</v>
      </c>
      <c r="F733" s="256"/>
      <c r="G733" s="256"/>
      <c r="H733" s="256"/>
      <c r="I733" s="256"/>
      <c r="J733" s="256"/>
      <c r="K733" s="256"/>
      <c r="L733" s="256"/>
      <c r="M733" s="256"/>
      <c r="N733" s="255"/>
    </row>
    <row r="734" spans="1:14" ht="16.5" customHeight="1">
      <c r="A734" s="259" t="s">
        <v>415</v>
      </c>
      <c r="B734" s="277" t="s">
        <v>217</v>
      </c>
      <c r="C734" s="261"/>
      <c r="D734" s="262"/>
      <c r="E734" s="268" t="s">
        <v>416</v>
      </c>
      <c r="F734" s="273" t="str">
        <f t="array" ref="F734">INDEX(BASE_DATOS!Y$2:Y$103,MATCH(B734,BASE_DATOS!X$2:X$103,0))</f>
        <v>P. Institucionales E.O. 
P. Curriculares 
P. para el establecimiento de la Práctica Profesional Supervisada</v>
      </c>
      <c r="G734" s="247"/>
      <c r="H734" s="247"/>
      <c r="I734" s="274" t="s">
        <v>417</v>
      </c>
      <c r="J734" s="283" t="str">
        <f t="array" ref="J734">INDEX(BASE_DATOS!Z$2:Z$103,MATCH(B734,BASE_DATOS!X$2:X$103,0))</f>
        <v xml:space="preserve">Acciones en Programas de grado, posgrado y pregrado </v>
      </c>
      <c r="K734" s="256"/>
      <c r="L734" s="256"/>
      <c r="M734" s="256"/>
      <c r="N734" s="255"/>
    </row>
    <row r="735" spans="1:14" ht="16.5" customHeight="1">
      <c r="A735" s="252"/>
      <c r="B735" s="263"/>
      <c r="C735" s="247"/>
      <c r="D735" s="264"/>
      <c r="E735" s="252"/>
      <c r="F735" s="247"/>
      <c r="G735" s="247"/>
      <c r="H735" s="247"/>
      <c r="I735" s="252"/>
      <c r="J735" s="276"/>
      <c r="K735" s="256"/>
      <c r="L735" s="256"/>
      <c r="M735" s="256"/>
      <c r="N735" s="255"/>
    </row>
    <row r="736" spans="1:14" ht="16.5" customHeight="1">
      <c r="A736" s="252"/>
      <c r="B736" s="263"/>
      <c r="C736" s="247"/>
      <c r="D736" s="264"/>
      <c r="E736" s="252"/>
      <c r="F736" s="247"/>
      <c r="G736" s="247"/>
      <c r="H736" s="247"/>
      <c r="I736" s="252"/>
      <c r="J736" s="276"/>
      <c r="K736" s="256"/>
      <c r="L736" s="256"/>
      <c r="M736" s="256"/>
      <c r="N736" s="255"/>
    </row>
    <row r="737" spans="1:14" ht="16.5" customHeight="1">
      <c r="A737" s="253"/>
      <c r="B737" s="265"/>
      <c r="C737" s="266"/>
      <c r="D737" s="267"/>
      <c r="E737" s="253"/>
      <c r="F737" s="266"/>
      <c r="G737" s="266"/>
      <c r="H737" s="266"/>
      <c r="I737" s="253"/>
      <c r="J737" s="276"/>
      <c r="K737" s="256"/>
      <c r="L737" s="256"/>
      <c r="M737" s="256"/>
      <c r="N737" s="255"/>
    </row>
    <row r="738" spans="1:14" ht="21.75" customHeight="1">
      <c r="A738" s="269" t="s">
        <v>418</v>
      </c>
      <c r="B738" s="269" t="s">
        <v>419</v>
      </c>
      <c r="C738" s="270" t="s">
        <v>420</v>
      </c>
      <c r="D738" s="269" t="s">
        <v>421</v>
      </c>
      <c r="E738" s="269" t="s">
        <v>422</v>
      </c>
      <c r="F738" s="272" t="s">
        <v>16</v>
      </c>
      <c r="G738" s="269" t="s">
        <v>423</v>
      </c>
      <c r="H738" s="269" t="s">
        <v>424</v>
      </c>
      <c r="I738" s="271" t="s">
        <v>425</v>
      </c>
      <c r="J738" s="256"/>
      <c r="K738" s="256"/>
      <c r="L738" s="256"/>
      <c r="M738" s="256"/>
      <c r="N738" s="255"/>
    </row>
    <row r="739" spans="1:14" ht="21.75" customHeight="1">
      <c r="A739" s="253"/>
      <c r="B739" s="253"/>
      <c r="C739" s="253"/>
      <c r="D739" s="253"/>
      <c r="E739" s="253"/>
      <c r="F739" s="265"/>
      <c r="G739" s="253"/>
      <c r="H739" s="253"/>
      <c r="I739" s="100">
        <v>2023</v>
      </c>
      <c r="J739" s="100">
        <v>2024</v>
      </c>
      <c r="K739" s="100">
        <v>2025</v>
      </c>
      <c r="L739" s="100">
        <v>2026</v>
      </c>
      <c r="M739" s="100">
        <v>2027</v>
      </c>
      <c r="N739" s="148" t="s">
        <v>426</v>
      </c>
    </row>
    <row r="740" spans="1:14" ht="37.5">
      <c r="A740" s="288" t="s">
        <v>654</v>
      </c>
      <c r="B740" s="137" t="s">
        <v>85</v>
      </c>
      <c r="C740" s="138" t="s">
        <v>655</v>
      </c>
      <c r="D740" s="159">
        <v>1</v>
      </c>
      <c r="E740" s="113">
        <v>0</v>
      </c>
      <c r="F740" s="114" t="s">
        <v>25</v>
      </c>
      <c r="G740" s="107" t="s">
        <v>428</v>
      </c>
      <c r="H740" s="114" t="s">
        <v>430</v>
      </c>
      <c r="I740" s="154">
        <v>0.2</v>
      </c>
      <c r="J740" s="154">
        <v>0.2</v>
      </c>
      <c r="K740" s="154">
        <v>0.2</v>
      </c>
      <c r="L740" s="154">
        <v>0.2</v>
      </c>
      <c r="M740" s="154">
        <v>0.2</v>
      </c>
      <c r="N740" s="109">
        <v>1</v>
      </c>
    </row>
    <row r="741" spans="1:14" ht="25">
      <c r="A741" s="286"/>
      <c r="B741" s="137" t="s">
        <v>121</v>
      </c>
      <c r="C741" s="138" t="s">
        <v>656</v>
      </c>
      <c r="D741" s="158">
        <v>1</v>
      </c>
      <c r="E741" s="140">
        <v>0</v>
      </c>
      <c r="F741" s="121" t="s">
        <v>25</v>
      </c>
      <c r="G741" s="160" t="e">
        <f ca="1">_xludf.IFS(F741=BASE_DATOS!R$2,"N/A",F741=BASE_DATOS!R$3,"N/A",F741=BASE_DATOS!R$4,"INDICAR",F741=BASE_DATOS!R$7,"N/A",F741=BASE_DATOS!R$5,"INDICAR",F741=BASE_DATOS!R$6,"INDICAR",F741=BASE_DATOS!R$8," INDICAR",F741=BASE_DATOS!R$9," ")</f>
        <v>#NAME?</v>
      </c>
      <c r="H741" s="121" t="s">
        <v>430</v>
      </c>
      <c r="I741" s="122">
        <v>0.2</v>
      </c>
      <c r="J741" s="122">
        <v>0.2</v>
      </c>
      <c r="K741" s="122">
        <v>0.2</v>
      </c>
      <c r="L741" s="122">
        <v>0.2</v>
      </c>
      <c r="M741" s="122">
        <v>0.2</v>
      </c>
      <c r="N741" s="123">
        <f t="shared" ref="N741:N749" si="20">SUM(I741:M741)</f>
        <v>1</v>
      </c>
    </row>
    <row r="742" spans="1:14" ht="25">
      <c r="A742" s="286"/>
      <c r="B742" s="137" t="s">
        <v>121</v>
      </c>
      <c r="C742" s="138" t="s">
        <v>657</v>
      </c>
      <c r="D742" s="158">
        <v>8</v>
      </c>
      <c r="E742" s="140">
        <v>0</v>
      </c>
      <c r="F742" s="121" t="s">
        <v>25</v>
      </c>
      <c r="G742" s="160" t="e">
        <f ca="1">_xludf.IFS(F742=BASE_DATOS!R$2,"N/A",F742=BASE_DATOS!R$3,"N/A",F742=BASE_DATOS!R$4,"INDICAR",F742=BASE_DATOS!R$7,"N/A",F742=BASE_DATOS!R$5,"INDICAR",F742=BASE_DATOS!R$6,"INDICAR",F742=BASE_DATOS!R$8," INDICAR",F742=BASE_DATOS!R$9," ")</f>
        <v>#NAME?</v>
      </c>
      <c r="H742" s="121" t="s">
        <v>509</v>
      </c>
      <c r="I742" s="122"/>
      <c r="J742" s="122">
        <v>0.25</v>
      </c>
      <c r="K742" s="122">
        <v>0.25</v>
      </c>
      <c r="L742" s="122">
        <v>0.25</v>
      </c>
      <c r="M742" s="122">
        <v>0.25</v>
      </c>
      <c r="N742" s="123">
        <f t="shared" si="20"/>
        <v>1</v>
      </c>
    </row>
    <row r="743" spans="1:14" ht="25">
      <c r="A743" s="286"/>
      <c r="B743" s="137" t="s">
        <v>121</v>
      </c>
      <c r="C743" s="138" t="s">
        <v>658</v>
      </c>
      <c r="D743" s="158">
        <v>1</v>
      </c>
      <c r="E743" s="140">
        <v>0</v>
      </c>
      <c r="F743" s="121" t="s">
        <v>25</v>
      </c>
      <c r="G743" s="160" t="e">
        <f ca="1">_xludf.IFS(F743=BASE_DATOS!R$2,"N/A",F743=BASE_DATOS!R$3,"N/A",F743=BASE_DATOS!R$4,"INDICAR",F743=BASE_DATOS!R$7,"N/A",F743=BASE_DATOS!R$5,"INDICAR",F743=BASE_DATOS!R$6,"INDICAR",F743=BASE_DATOS!R$8," INDICAR",F743=BASE_DATOS!R$9," ")</f>
        <v>#NAME?</v>
      </c>
      <c r="H743" s="121" t="s">
        <v>481</v>
      </c>
      <c r="I743" s="122"/>
      <c r="J743" s="122"/>
      <c r="K743" s="122">
        <v>0.2</v>
      </c>
      <c r="L743" s="122">
        <v>0.4</v>
      </c>
      <c r="M743" s="122">
        <v>0.4</v>
      </c>
      <c r="N743" s="123">
        <f t="shared" si="20"/>
        <v>1</v>
      </c>
    </row>
    <row r="744" spans="1:14" ht="37.5">
      <c r="A744" s="286"/>
      <c r="B744" s="137" t="s">
        <v>130</v>
      </c>
      <c r="C744" s="138" t="s">
        <v>659</v>
      </c>
      <c r="D744" s="158">
        <v>3</v>
      </c>
      <c r="E744" s="140">
        <v>0</v>
      </c>
      <c r="F744" s="121" t="s">
        <v>25</v>
      </c>
      <c r="G744" s="160" t="e">
        <f ca="1">_xludf.IFS(F744=BASE_DATOS!R$2,"N/A",F744=BASE_DATOS!R$3,"N/A",F744=BASE_DATOS!R$4,"INDICAR",F744=BASE_DATOS!R$7,"N/A",F744=BASE_DATOS!R$5,"INDICAR",F744=BASE_DATOS!R$6,"INDICAR",F744=BASE_DATOS!R$8," INDICAR",F744=BASE_DATOS!R$9," ")</f>
        <v>#NAME?</v>
      </c>
      <c r="H744" s="121" t="s">
        <v>430</v>
      </c>
      <c r="I744" s="122">
        <v>0.1</v>
      </c>
      <c r="J744" s="122">
        <v>0.1</v>
      </c>
      <c r="K744" s="122">
        <v>0.3</v>
      </c>
      <c r="L744" s="122">
        <v>0.3</v>
      </c>
      <c r="M744" s="122">
        <v>0.2</v>
      </c>
      <c r="N744" s="123">
        <f t="shared" si="20"/>
        <v>1</v>
      </c>
    </row>
    <row r="745" spans="1:14" ht="29">
      <c r="A745" s="286"/>
      <c r="B745" s="137" t="s">
        <v>111</v>
      </c>
      <c r="C745" s="138" t="s">
        <v>660</v>
      </c>
      <c r="D745" s="158">
        <v>1</v>
      </c>
      <c r="E745" s="140">
        <v>0</v>
      </c>
      <c r="F745" s="121" t="s">
        <v>25</v>
      </c>
      <c r="G745" s="160" t="e">
        <f ca="1">_xludf.IFS(F745=BASE_DATOS!R$2,"N/A",F745=BASE_DATOS!R$3,"N/A",F745=BASE_DATOS!R$4,"INDICAR",F745=BASE_DATOS!R$7,"N/A",F745=BASE_DATOS!R$5,"INDICAR",F745=BASE_DATOS!R$6,"INDICAR",F745=BASE_DATOS!R$8," INDICAR",F745=BASE_DATOS!R$9," ")</f>
        <v>#NAME?</v>
      </c>
      <c r="H745" s="121" t="s">
        <v>430</v>
      </c>
      <c r="I745" s="122">
        <v>0.2</v>
      </c>
      <c r="J745" s="122">
        <v>0.2</v>
      </c>
      <c r="K745" s="122">
        <v>0.2</v>
      </c>
      <c r="L745" s="122">
        <v>0.2</v>
      </c>
      <c r="M745" s="122">
        <v>0.2</v>
      </c>
      <c r="N745" s="123">
        <f t="shared" si="20"/>
        <v>1</v>
      </c>
    </row>
    <row r="746" spans="1:14" ht="37.5">
      <c r="A746" s="286"/>
      <c r="B746" s="137" t="s">
        <v>111</v>
      </c>
      <c r="C746" s="138" t="s">
        <v>661</v>
      </c>
      <c r="D746" s="158">
        <v>1</v>
      </c>
      <c r="E746" s="140">
        <v>0</v>
      </c>
      <c r="F746" s="121" t="s">
        <v>25</v>
      </c>
      <c r="G746" s="160" t="e">
        <f ca="1">_xludf.IFS(F746=BASE_DATOS!R$2,"N/A",F746=BASE_DATOS!R$3,"N/A",F746=BASE_DATOS!R$4,"INDICAR",F746=BASE_DATOS!R$7,"N/A",F746=BASE_DATOS!R$5,"INDICAR",F746=BASE_DATOS!R$6,"INDICAR",F746=BASE_DATOS!R$8," INDICAR",F746=BASE_DATOS!R$9," ")</f>
        <v>#NAME?</v>
      </c>
      <c r="H746" s="121" t="s">
        <v>430</v>
      </c>
      <c r="I746" s="122">
        <v>0.2</v>
      </c>
      <c r="J746" s="122">
        <v>0.2</v>
      </c>
      <c r="K746" s="122">
        <v>0.2</v>
      </c>
      <c r="L746" s="122">
        <v>0.2</v>
      </c>
      <c r="M746" s="122">
        <v>0.2</v>
      </c>
      <c r="N746" s="123">
        <f t="shared" si="20"/>
        <v>1</v>
      </c>
    </row>
    <row r="747" spans="1:14" ht="37.5">
      <c r="A747" s="286"/>
      <c r="B747" s="137" t="s">
        <v>111</v>
      </c>
      <c r="C747" s="138" t="s">
        <v>662</v>
      </c>
      <c r="D747" s="158">
        <v>3</v>
      </c>
      <c r="E747" s="140">
        <v>1</v>
      </c>
      <c r="F747" s="121" t="s">
        <v>25</v>
      </c>
      <c r="G747" s="160" t="e">
        <f ca="1">_xludf.IFS(F747=BASE_DATOS!R$2,"N/A",F747=BASE_DATOS!R$3,"N/A",F747=BASE_DATOS!R$4,"INDICAR",F747=BASE_DATOS!R$7,"N/A",F747=BASE_DATOS!R$5,"INDICAR",F747=BASE_DATOS!R$6,"INDICAR",F747=BASE_DATOS!R$8," INDICAR",F747=BASE_DATOS!R$9," ")</f>
        <v>#NAME?</v>
      </c>
      <c r="H747" s="121" t="s">
        <v>430</v>
      </c>
      <c r="I747" s="122">
        <v>0.2</v>
      </c>
      <c r="J747" s="122">
        <v>0.2</v>
      </c>
      <c r="K747" s="122">
        <v>0.2</v>
      </c>
      <c r="L747" s="122">
        <v>0.2</v>
      </c>
      <c r="M747" s="122">
        <v>0.2</v>
      </c>
      <c r="N747" s="123">
        <f t="shared" si="20"/>
        <v>1</v>
      </c>
    </row>
    <row r="748" spans="1:14" ht="36.75" customHeight="1">
      <c r="A748" s="286"/>
      <c r="B748" s="137" t="s">
        <v>135</v>
      </c>
      <c r="C748" s="138" t="s">
        <v>663</v>
      </c>
      <c r="D748" s="162">
        <v>1</v>
      </c>
      <c r="E748" s="113">
        <v>0</v>
      </c>
      <c r="F748" s="126" t="s">
        <v>25</v>
      </c>
      <c r="G748" s="141" t="e">
        <f ca="1">_xludf.IFS(F748=BASE_DATOS!R$2,"N/A",F748=BASE_DATOS!R$3,"N/A",F748=BASE_DATOS!R$4,"INDICAR",F748=BASE_DATOS!R$7,"N/A",F748=BASE_DATOS!R$5,"INDICAR",F748=BASE_DATOS!R$6,"INDICAR",F748=BASE_DATOS!R$8," INDICAR",F748=BASE_DATOS!R$9," ")</f>
        <v>#NAME?</v>
      </c>
      <c r="H748" s="126" t="s">
        <v>509</v>
      </c>
      <c r="I748" s="165"/>
      <c r="J748" s="165">
        <v>0.25</v>
      </c>
      <c r="K748" s="165">
        <v>0.25</v>
      </c>
      <c r="L748" s="165">
        <v>0.25</v>
      </c>
      <c r="M748" s="165">
        <v>0.25</v>
      </c>
      <c r="N748" s="123">
        <f t="shared" si="20"/>
        <v>1</v>
      </c>
    </row>
    <row r="749" spans="1:14" ht="39.75" customHeight="1">
      <c r="A749" s="286"/>
      <c r="B749" s="137" t="s">
        <v>39</v>
      </c>
      <c r="C749" s="138" t="s">
        <v>664</v>
      </c>
      <c r="D749" s="162">
        <v>5</v>
      </c>
      <c r="E749" s="103">
        <v>0</v>
      </c>
      <c r="F749" s="126" t="s">
        <v>103</v>
      </c>
      <c r="G749" s="141" t="e">
        <f ca="1">_xludf.IFS(F749=BASE_DATOS!R$2,"N/A",F749=BASE_DATOS!R$3,"N/A",F749=BASE_DATOS!R$4,"INDICAR",F749=BASE_DATOS!R$7,"N/A",F749=BASE_DATOS!R$5,"INDICAR",F749=BASE_DATOS!R$6,"INDICAR",F749=BASE_DATOS!R$8," INDICAR",F749=BASE_DATOS!R$9," ")</f>
        <v>#NAME?</v>
      </c>
      <c r="H749" s="126" t="s">
        <v>430</v>
      </c>
      <c r="I749" s="127">
        <v>0.2</v>
      </c>
      <c r="J749" s="127">
        <v>0.2</v>
      </c>
      <c r="K749" s="127">
        <v>0.2</v>
      </c>
      <c r="L749" s="127">
        <v>0.2</v>
      </c>
      <c r="M749" s="127">
        <v>0.2</v>
      </c>
      <c r="N749" s="123">
        <f t="shared" si="20"/>
        <v>1</v>
      </c>
    </row>
    <row r="750" spans="1:14" ht="15.5" hidden="1">
      <c r="A750" s="286"/>
      <c r="B750" s="137"/>
      <c r="C750" s="218"/>
      <c r="D750" s="158"/>
      <c r="E750" s="140"/>
      <c r="F750" s="121"/>
      <c r="G750" s="160"/>
      <c r="H750" s="121"/>
      <c r="I750" s="122"/>
      <c r="J750" s="122"/>
      <c r="K750" s="122"/>
      <c r="L750" s="122"/>
      <c r="M750" s="122"/>
      <c r="N750" s="123"/>
    </row>
    <row r="751" spans="1:14" ht="25">
      <c r="A751" s="286"/>
      <c r="B751" s="137" t="s">
        <v>71</v>
      </c>
      <c r="C751" s="138" t="s">
        <v>665</v>
      </c>
      <c r="D751" s="158">
        <v>1</v>
      </c>
      <c r="E751" s="140">
        <v>0</v>
      </c>
      <c r="F751" s="121" t="s">
        <v>25</v>
      </c>
      <c r="G751" s="160" t="e">
        <f ca="1">_xludf.IFS(F751=BASE_DATOS!R$2,"N/A",F751=BASE_DATOS!R$3,"N/A",F751=BASE_DATOS!R$4,"INDICAR",F751=BASE_DATOS!R$7,"N/A",F751=BASE_DATOS!R$5,"INDICAR",F751=BASE_DATOS!R$6,"INDICAR",F751=BASE_DATOS!R$8," INDICAR",F751=BASE_DATOS!R$9," ")</f>
        <v>#NAME?</v>
      </c>
      <c r="H751" s="121" t="s">
        <v>430</v>
      </c>
      <c r="I751" s="122">
        <v>0.05</v>
      </c>
      <c r="J751" s="122">
        <v>0.1</v>
      </c>
      <c r="K751" s="122">
        <v>0.15</v>
      </c>
      <c r="L751" s="122">
        <v>0.2</v>
      </c>
      <c r="M751" s="122">
        <v>0.5</v>
      </c>
      <c r="N751" s="123">
        <f t="shared" ref="N751:N773" si="21">SUM(I751:M751)</f>
        <v>1</v>
      </c>
    </row>
    <row r="752" spans="1:14" ht="50">
      <c r="A752" s="286"/>
      <c r="B752" s="137" t="s">
        <v>142</v>
      </c>
      <c r="C752" s="138" t="s">
        <v>666</v>
      </c>
      <c r="D752" s="158">
        <v>1</v>
      </c>
      <c r="E752" s="140">
        <v>0</v>
      </c>
      <c r="F752" s="121" t="s">
        <v>25</v>
      </c>
      <c r="G752" s="160" t="e">
        <f ca="1">_xludf.IFS(F752=BASE_DATOS!R$2,"N/A",F752=BASE_DATOS!R$3,"N/A",F752=BASE_DATOS!R$4,"INDICAR",F752=BASE_DATOS!R$7,"N/A",F752=BASE_DATOS!R$5,"INDICAR",F752=BASE_DATOS!R$6,"INDICAR",F752=BASE_DATOS!R$8," INDICAR",F752=BASE_DATOS!R$9," ")</f>
        <v>#NAME?</v>
      </c>
      <c r="H752" s="121" t="s">
        <v>509</v>
      </c>
      <c r="I752" s="122"/>
      <c r="J752" s="122">
        <v>0.2</v>
      </c>
      <c r="K752" s="122">
        <v>0.2</v>
      </c>
      <c r="L752" s="122">
        <v>0.3</v>
      </c>
      <c r="M752" s="122">
        <v>0.3</v>
      </c>
      <c r="N752" s="123">
        <f t="shared" si="21"/>
        <v>1</v>
      </c>
    </row>
    <row r="753" spans="1:14" ht="25">
      <c r="A753" s="286"/>
      <c r="B753" s="137" t="s">
        <v>142</v>
      </c>
      <c r="C753" s="138" t="s">
        <v>667</v>
      </c>
      <c r="D753" s="158">
        <v>10</v>
      </c>
      <c r="E753" s="140">
        <v>0</v>
      </c>
      <c r="F753" s="121" t="s">
        <v>25</v>
      </c>
      <c r="G753" s="160" t="e">
        <f ca="1">_xludf.IFS(F753=BASE_DATOS!R$2,"N/A",F753=BASE_DATOS!R$3,"N/A",F753=BASE_DATOS!R$4,"INDICAR",F753=BASE_DATOS!R$7,"N/A",F753=BASE_DATOS!R$5,"INDICAR",F753=BASE_DATOS!R$6,"INDICAR",F753=BASE_DATOS!R$8," INDICAR",F753=BASE_DATOS!R$9," ")</f>
        <v>#NAME?</v>
      </c>
      <c r="H753" s="121" t="s">
        <v>481</v>
      </c>
      <c r="I753" s="122"/>
      <c r="J753" s="122"/>
      <c r="K753" s="122">
        <v>0.3</v>
      </c>
      <c r="L753" s="122">
        <v>0.3</v>
      </c>
      <c r="M753" s="122">
        <v>0.4</v>
      </c>
      <c r="N753" s="123">
        <f t="shared" si="21"/>
        <v>1</v>
      </c>
    </row>
    <row r="754" spans="1:14" ht="37.5">
      <c r="A754" s="286"/>
      <c r="B754" s="137" t="s">
        <v>99</v>
      </c>
      <c r="C754" s="138" t="s">
        <v>668</v>
      </c>
      <c r="D754" s="158">
        <v>15</v>
      </c>
      <c r="E754" s="140">
        <v>3</v>
      </c>
      <c r="F754" s="121" t="s">
        <v>25</v>
      </c>
      <c r="G754" s="160" t="e">
        <f ca="1">_xludf.IFS(F754=BASE_DATOS!R$2,"N/A",F754=BASE_DATOS!R$3,"N/A",F754=BASE_DATOS!R$4,"INDICAR",F754=BASE_DATOS!R$7,"N/A",F754=BASE_DATOS!R$5,"INDICAR",F754=BASE_DATOS!R$6,"INDICAR",F754=BASE_DATOS!R$8," INDICAR",F754=BASE_DATOS!R$9," ")</f>
        <v>#NAME?</v>
      </c>
      <c r="H754" s="121" t="s">
        <v>430</v>
      </c>
      <c r="I754" s="122">
        <v>0.2</v>
      </c>
      <c r="J754" s="122">
        <v>0.2</v>
      </c>
      <c r="K754" s="122">
        <v>0.2</v>
      </c>
      <c r="L754" s="122">
        <v>0.2</v>
      </c>
      <c r="M754" s="122">
        <v>0.2</v>
      </c>
      <c r="N754" s="123">
        <f t="shared" si="21"/>
        <v>1</v>
      </c>
    </row>
    <row r="755" spans="1:14" ht="37.5">
      <c r="A755" s="286"/>
      <c r="B755" s="137" t="s">
        <v>99</v>
      </c>
      <c r="C755" s="138" t="s">
        <v>669</v>
      </c>
      <c r="D755" s="158">
        <v>3</v>
      </c>
      <c r="E755" s="140">
        <v>1</v>
      </c>
      <c r="F755" s="121" t="s">
        <v>25</v>
      </c>
      <c r="G755" s="160" t="e">
        <f ca="1">_xludf.IFS(F755=BASE_DATOS!R$2,"N/A",F755=BASE_DATOS!R$3,"N/A",F755=BASE_DATOS!R$4,"INDICAR",F755=BASE_DATOS!R$7,"N/A",F755=BASE_DATOS!R$5,"INDICAR",F755=BASE_DATOS!R$6,"INDICAR",F755=BASE_DATOS!R$8," INDICAR",F755=BASE_DATOS!R$9," ")</f>
        <v>#NAME?</v>
      </c>
      <c r="H755" s="121" t="s">
        <v>462</v>
      </c>
      <c r="I755" s="122"/>
      <c r="J755" s="122">
        <v>0.3</v>
      </c>
      <c r="K755" s="122">
        <v>0.35</v>
      </c>
      <c r="L755" s="122">
        <v>0.35</v>
      </c>
      <c r="M755" s="122"/>
      <c r="N755" s="123">
        <f t="shared" si="21"/>
        <v>0.99999999999999989</v>
      </c>
    </row>
    <row r="756" spans="1:14" ht="25">
      <c r="A756" s="286"/>
      <c r="B756" s="137" t="s">
        <v>99</v>
      </c>
      <c r="C756" s="140" t="s">
        <v>670</v>
      </c>
      <c r="D756" s="158">
        <v>1</v>
      </c>
      <c r="E756" s="140"/>
      <c r="F756" s="121" t="s">
        <v>25</v>
      </c>
      <c r="G756" s="160" t="e">
        <f ca="1">_xludf.IFS(F756=BASE_DATOS!R$2,"N/A",F756=BASE_DATOS!R$3,"N/A",F756=BASE_DATOS!R$4,"INDICAR",F756=BASE_DATOS!R$7,"N/A",F756=BASE_DATOS!R$5,"INDICAR",F756=BASE_DATOS!R$6,"INDICAR",F756=BASE_DATOS!R$8," INDICAR",F756=BASE_DATOS!R$9," ")</f>
        <v>#NAME?</v>
      </c>
      <c r="H756" s="121" t="s">
        <v>464</v>
      </c>
      <c r="I756" s="122"/>
      <c r="J756" s="122">
        <v>0.5</v>
      </c>
      <c r="K756" s="122">
        <v>0.5</v>
      </c>
      <c r="L756" s="122"/>
      <c r="M756" s="122"/>
      <c r="N756" s="123">
        <f t="shared" si="21"/>
        <v>1</v>
      </c>
    </row>
    <row r="757" spans="1:14" ht="14.5" hidden="1">
      <c r="A757" s="286"/>
      <c r="B757" s="137"/>
      <c r="C757" s="138"/>
      <c r="D757" s="158"/>
      <c r="E757" s="140"/>
      <c r="F757" s="121"/>
      <c r="G757" s="160" t="e">
        <f ca="1">_xludf.IFS(F757=BASE_DATOS!R$2,"N/A",F757=BASE_DATOS!R$3,"N/A",F757=BASE_DATOS!R$4,"INDICAR",F757=BASE_DATOS!R$7,"N/A",F757=BASE_DATOS!R$5,"INDICAR",F757=BASE_DATOS!R$6,"INDICAR",F757=BASE_DATOS!R$8," INDICAR",F757=BASE_DATOS!R$9," ")</f>
        <v>#NAME?</v>
      </c>
      <c r="H757" s="121"/>
      <c r="I757" s="122"/>
      <c r="J757" s="122"/>
      <c r="K757" s="122"/>
      <c r="L757" s="122"/>
      <c r="M757" s="122"/>
      <c r="N757" s="123">
        <f t="shared" si="21"/>
        <v>0</v>
      </c>
    </row>
    <row r="758" spans="1:14" ht="14.5" hidden="1">
      <c r="A758" s="286"/>
      <c r="B758" s="137"/>
      <c r="C758" s="138"/>
      <c r="D758" s="158"/>
      <c r="E758" s="140"/>
      <c r="F758" s="121"/>
      <c r="G758" s="160" t="e">
        <f ca="1">_xludf.IFS(F758=BASE_DATOS!R$2,"N/A",F758=BASE_DATOS!R$3,"N/A",F758=BASE_DATOS!R$4,"INDICAR",F758=BASE_DATOS!R$7,"N/A",F758=BASE_DATOS!R$5,"INDICAR",F758=BASE_DATOS!R$6,"INDICAR",F758=BASE_DATOS!R$8," INDICAR",F758=BASE_DATOS!R$9," ")</f>
        <v>#NAME?</v>
      </c>
      <c r="H758" s="121"/>
      <c r="I758" s="122"/>
      <c r="J758" s="122"/>
      <c r="K758" s="122"/>
      <c r="L758" s="122"/>
      <c r="M758" s="122"/>
      <c r="N758" s="123">
        <f t="shared" si="21"/>
        <v>0</v>
      </c>
    </row>
    <row r="759" spans="1:14" ht="14.5" hidden="1">
      <c r="A759" s="286"/>
      <c r="B759" s="137"/>
      <c r="C759" s="138"/>
      <c r="D759" s="158"/>
      <c r="E759" s="140"/>
      <c r="F759" s="121"/>
      <c r="G759" s="160" t="e">
        <f ca="1">_xludf.IFS(F759=BASE_DATOS!R$2,"N/A",F759=BASE_DATOS!R$3,"N/A",F759=BASE_DATOS!R$4,"INDICAR",F759=BASE_DATOS!R$7,"N/A",F759=BASE_DATOS!R$5,"INDICAR",F759=BASE_DATOS!R$6,"INDICAR",F759=BASE_DATOS!R$8," INDICAR",F759=BASE_DATOS!R$9," ")</f>
        <v>#NAME?</v>
      </c>
      <c r="H759" s="121"/>
      <c r="I759" s="122"/>
      <c r="J759" s="122"/>
      <c r="K759" s="122"/>
      <c r="L759" s="122"/>
      <c r="M759" s="122"/>
      <c r="N759" s="123">
        <f t="shared" si="21"/>
        <v>0</v>
      </c>
    </row>
    <row r="760" spans="1:14" ht="14.5" hidden="1">
      <c r="A760" s="286"/>
      <c r="B760" s="137"/>
      <c r="C760" s="138"/>
      <c r="D760" s="158"/>
      <c r="E760" s="140"/>
      <c r="F760" s="121"/>
      <c r="G760" s="160" t="e">
        <f ca="1">_xludf.IFS(F760=BASE_DATOS!R$2,"N/A",F760=BASE_DATOS!R$3,"N/A",F760=BASE_DATOS!R$4,"INDICAR",F760=BASE_DATOS!R$7,"N/A",F760=BASE_DATOS!R$5,"INDICAR",F760=BASE_DATOS!R$6,"INDICAR",F760=BASE_DATOS!R$8," INDICAR",F760=BASE_DATOS!R$9," ")</f>
        <v>#NAME?</v>
      </c>
      <c r="H760" s="121"/>
      <c r="I760" s="122"/>
      <c r="J760" s="122"/>
      <c r="K760" s="122"/>
      <c r="L760" s="122"/>
      <c r="M760" s="122"/>
      <c r="N760" s="123">
        <f t="shared" si="21"/>
        <v>0</v>
      </c>
    </row>
    <row r="761" spans="1:14" ht="14.5" hidden="1">
      <c r="A761" s="286"/>
      <c r="B761" s="137"/>
      <c r="C761" s="138"/>
      <c r="D761" s="158"/>
      <c r="E761" s="140"/>
      <c r="F761" s="121"/>
      <c r="G761" s="160" t="e">
        <f ca="1">_xludf.IFS(F761=BASE_DATOS!R$2,"N/A",F761=BASE_DATOS!R$3,"N/A",F761=BASE_DATOS!R$4,"INDICAR",F761=BASE_DATOS!R$7,"N/A",F761=BASE_DATOS!R$5,"INDICAR",F761=BASE_DATOS!R$6,"INDICAR",F761=BASE_DATOS!R$8," INDICAR",F761=BASE_DATOS!R$9," ")</f>
        <v>#NAME?</v>
      </c>
      <c r="H761" s="121"/>
      <c r="I761" s="122"/>
      <c r="J761" s="122"/>
      <c r="K761" s="122"/>
      <c r="L761" s="122"/>
      <c r="M761" s="122"/>
      <c r="N761" s="123">
        <f t="shared" si="21"/>
        <v>0</v>
      </c>
    </row>
    <row r="762" spans="1:14" ht="14.5" hidden="1">
      <c r="A762" s="287"/>
      <c r="B762" s="137"/>
      <c r="C762" s="140"/>
      <c r="D762" s="158"/>
      <c r="E762" s="140"/>
      <c r="F762" s="121"/>
      <c r="G762" s="160" t="e">
        <f ca="1">_xludf.IFS(F762=BASE_DATOS!R$2,"N/A",F762=BASE_DATOS!R$3,"N/A",F762=BASE_DATOS!R$4,"INDICAR",F762=BASE_DATOS!R$7,"N/A",F762=BASE_DATOS!R$5,"INDICAR",F762=BASE_DATOS!R$6,"INDICAR",F762=BASE_DATOS!R$8," INDICAR",F762=BASE_DATOS!R$9," ")</f>
        <v>#NAME?</v>
      </c>
      <c r="H762" s="121"/>
      <c r="I762" s="122"/>
      <c r="J762" s="122"/>
      <c r="K762" s="122"/>
      <c r="L762" s="122"/>
      <c r="M762" s="122"/>
      <c r="N762" s="123">
        <f t="shared" si="21"/>
        <v>0</v>
      </c>
    </row>
    <row r="763" spans="1:14" ht="14.5" hidden="1">
      <c r="A763" s="251"/>
      <c r="B763" s="137"/>
      <c r="C763" s="138"/>
      <c r="D763" s="158"/>
      <c r="E763" s="140"/>
      <c r="F763" s="121"/>
      <c r="G763" s="160" t="e">
        <f ca="1">_xludf.IFS(F763=BASE_DATOS!R$2,"N/A",F763=BASE_DATOS!R$3,"N/A",F763=BASE_DATOS!R$4,"INDICAR",F763=BASE_DATOS!R$7,"N/A",F763=BASE_DATOS!R$5,"INDICAR",F763=BASE_DATOS!R$6,"INDICAR",F763=BASE_DATOS!R$8," INDICAR",F763=BASE_DATOS!R$9," ")</f>
        <v>#NAME?</v>
      </c>
      <c r="H763" s="121"/>
      <c r="I763" s="122"/>
      <c r="J763" s="122"/>
      <c r="K763" s="122"/>
      <c r="L763" s="122"/>
      <c r="M763" s="122"/>
      <c r="N763" s="123">
        <f t="shared" si="21"/>
        <v>0</v>
      </c>
    </row>
    <row r="764" spans="1:14" ht="14.5" hidden="1">
      <c r="A764" s="252"/>
      <c r="B764" s="137"/>
      <c r="C764" s="138"/>
      <c r="D764" s="158"/>
      <c r="E764" s="140"/>
      <c r="F764" s="121"/>
      <c r="G764" s="160" t="e">
        <f ca="1">_xludf.IFS(F764=BASE_DATOS!R$2,"N/A",F764=BASE_DATOS!R$3,"N/A",F764=BASE_DATOS!R$4,"INDICAR",F764=BASE_DATOS!R$7,"N/A",F764=BASE_DATOS!R$5,"INDICAR",F764=BASE_DATOS!R$6,"INDICAR",F764=BASE_DATOS!R$8," INDICAR",F764=BASE_DATOS!R$9," ")</f>
        <v>#NAME?</v>
      </c>
      <c r="H764" s="121"/>
      <c r="I764" s="122"/>
      <c r="J764" s="122"/>
      <c r="K764" s="122"/>
      <c r="L764" s="122"/>
      <c r="M764" s="122"/>
      <c r="N764" s="123">
        <f t="shared" si="21"/>
        <v>0</v>
      </c>
    </row>
    <row r="765" spans="1:14" ht="14.5" hidden="1">
      <c r="A765" s="252"/>
      <c r="B765" s="137"/>
      <c r="C765" s="138"/>
      <c r="D765" s="158"/>
      <c r="E765" s="140"/>
      <c r="F765" s="121"/>
      <c r="G765" s="160" t="e">
        <f ca="1">_xludf.IFS(F765=BASE_DATOS!R$2,"N/A",F765=BASE_DATOS!R$3,"N/A",F765=BASE_DATOS!R$4,"INDICAR",F765=BASE_DATOS!R$7,"N/A",F765=BASE_DATOS!R$5,"INDICAR",F765=BASE_DATOS!R$6,"INDICAR",F765=BASE_DATOS!R$8," INDICAR",F765=BASE_DATOS!R$9," ")</f>
        <v>#NAME?</v>
      </c>
      <c r="H765" s="121"/>
      <c r="I765" s="122"/>
      <c r="J765" s="122"/>
      <c r="K765" s="122"/>
      <c r="L765" s="122"/>
      <c r="M765" s="122"/>
      <c r="N765" s="123">
        <f t="shared" si="21"/>
        <v>0</v>
      </c>
    </row>
    <row r="766" spans="1:14" ht="14.5" hidden="1">
      <c r="A766" s="252"/>
      <c r="B766" s="137"/>
      <c r="C766" s="138"/>
      <c r="D766" s="158"/>
      <c r="E766" s="140"/>
      <c r="F766" s="121"/>
      <c r="G766" s="160" t="e">
        <f ca="1">_xludf.IFS(F766=BASE_DATOS!R$2,"N/A",F766=BASE_DATOS!R$3,"N/A",F766=BASE_DATOS!R$4,"INDICAR",F766=BASE_DATOS!R$7,"N/A",F766=BASE_DATOS!R$5,"INDICAR",F766=BASE_DATOS!R$6,"INDICAR",F766=BASE_DATOS!R$8," INDICAR",F766=BASE_DATOS!R$9," ")</f>
        <v>#NAME?</v>
      </c>
      <c r="H766" s="121"/>
      <c r="I766" s="122"/>
      <c r="J766" s="122"/>
      <c r="K766" s="122"/>
      <c r="L766" s="122"/>
      <c r="M766" s="122"/>
      <c r="N766" s="123">
        <f t="shared" si="21"/>
        <v>0</v>
      </c>
    </row>
    <row r="767" spans="1:14" ht="14.5" hidden="1">
      <c r="A767" s="252"/>
      <c r="B767" s="137"/>
      <c r="C767" s="138"/>
      <c r="D767" s="158"/>
      <c r="E767" s="140"/>
      <c r="F767" s="121"/>
      <c r="G767" s="160" t="e">
        <f ca="1">_xludf.IFS(F767=BASE_DATOS!R$2,"N/A",F767=BASE_DATOS!R$3,"N/A",F767=BASE_DATOS!R$4,"INDICAR",F767=BASE_DATOS!R$7,"N/A",F767=BASE_DATOS!R$5,"INDICAR",F767=BASE_DATOS!R$6,"INDICAR",F767=BASE_DATOS!R$8," INDICAR",F767=BASE_DATOS!R$9," ")</f>
        <v>#NAME?</v>
      </c>
      <c r="H767" s="121"/>
      <c r="I767" s="122"/>
      <c r="J767" s="122"/>
      <c r="K767" s="122"/>
      <c r="L767" s="122"/>
      <c r="M767" s="122"/>
      <c r="N767" s="123">
        <f t="shared" si="21"/>
        <v>0</v>
      </c>
    </row>
    <row r="768" spans="1:14" ht="14.5" hidden="1">
      <c r="A768" s="252"/>
      <c r="B768" s="137"/>
      <c r="C768" s="138"/>
      <c r="D768" s="158"/>
      <c r="E768" s="140"/>
      <c r="F768" s="121"/>
      <c r="G768" s="160" t="e">
        <f ca="1">_xludf.IFS(F768=BASE_DATOS!R$2,"N/A",F768=BASE_DATOS!R$3,"N/A",F768=BASE_DATOS!R$4,"INDICAR",F768=BASE_DATOS!R$7,"N/A",F768=BASE_DATOS!R$5,"INDICAR",F768=BASE_DATOS!R$6,"INDICAR",F768=BASE_DATOS!R$8," INDICAR",F768=BASE_DATOS!R$9," ")</f>
        <v>#NAME?</v>
      </c>
      <c r="H768" s="121"/>
      <c r="I768" s="122"/>
      <c r="J768" s="122"/>
      <c r="K768" s="122"/>
      <c r="L768" s="122"/>
      <c r="M768" s="122"/>
      <c r="N768" s="123">
        <f t="shared" si="21"/>
        <v>0</v>
      </c>
    </row>
    <row r="769" spans="1:14" ht="14.5" hidden="1">
      <c r="A769" s="252"/>
      <c r="B769" s="137"/>
      <c r="C769" s="138"/>
      <c r="D769" s="158"/>
      <c r="E769" s="140"/>
      <c r="F769" s="121"/>
      <c r="G769" s="160" t="e">
        <f ca="1">_xludf.IFS(F769=BASE_DATOS!R$2,"N/A",F769=BASE_DATOS!R$3,"N/A",F769=BASE_DATOS!R$4,"INDICAR",F769=BASE_DATOS!R$7,"N/A",F769=BASE_DATOS!R$5,"INDICAR",F769=BASE_DATOS!R$6,"INDICAR",F769=BASE_DATOS!R$8," INDICAR",F769=BASE_DATOS!R$9," ")</f>
        <v>#NAME?</v>
      </c>
      <c r="H769" s="121"/>
      <c r="I769" s="122"/>
      <c r="J769" s="122"/>
      <c r="K769" s="122"/>
      <c r="L769" s="122"/>
      <c r="M769" s="122"/>
      <c r="N769" s="123">
        <f t="shared" si="21"/>
        <v>0</v>
      </c>
    </row>
    <row r="770" spans="1:14" ht="14.5" hidden="1">
      <c r="A770" s="252"/>
      <c r="B770" s="137"/>
      <c r="C770" s="138"/>
      <c r="D770" s="158"/>
      <c r="E770" s="140"/>
      <c r="F770" s="121"/>
      <c r="G770" s="160" t="e">
        <f ca="1">_xludf.IFS(F770=BASE_DATOS!R$2,"N/A",F770=BASE_DATOS!R$3,"N/A",F770=BASE_DATOS!R$4,"INDICAR",F770=BASE_DATOS!R$7,"N/A",F770=BASE_DATOS!R$5,"INDICAR",F770=BASE_DATOS!R$6,"INDICAR",F770=BASE_DATOS!R$8," INDICAR",F770=BASE_DATOS!R$9," ")</f>
        <v>#NAME?</v>
      </c>
      <c r="H770" s="121"/>
      <c r="I770" s="122"/>
      <c r="J770" s="122"/>
      <c r="K770" s="122"/>
      <c r="L770" s="122"/>
      <c r="M770" s="122"/>
      <c r="N770" s="123">
        <f t="shared" si="21"/>
        <v>0</v>
      </c>
    </row>
    <row r="771" spans="1:14" ht="14.5" hidden="1">
      <c r="A771" s="252"/>
      <c r="B771" s="137"/>
      <c r="C771" s="138"/>
      <c r="D771" s="158"/>
      <c r="E771" s="140"/>
      <c r="F771" s="121"/>
      <c r="G771" s="160" t="e">
        <f ca="1">_xludf.IFS(F771=BASE_DATOS!R$2,"N/A",F771=BASE_DATOS!R$3,"N/A",F771=BASE_DATOS!R$4,"INDICAR",F771=BASE_DATOS!R$7,"N/A",F771=BASE_DATOS!R$5,"INDICAR",F771=BASE_DATOS!R$6,"INDICAR",F771=BASE_DATOS!R$8," INDICAR",F771=BASE_DATOS!R$9," ")</f>
        <v>#NAME?</v>
      </c>
      <c r="H771" s="121"/>
      <c r="I771" s="122"/>
      <c r="J771" s="122"/>
      <c r="K771" s="122"/>
      <c r="L771" s="122"/>
      <c r="M771" s="122"/>
      <c r="N771" s="123">
        <f t="shared" si="21"/>
        <v>0</v>
      </c>
    </row>
    <row r="772" spans="1:14" ht="14.5" hidden="1">
      <c r="A772" s="252"/>
      <c r="B772" s="137"/>
      <c r="C772" s="138"/>
      <c r="D772" s="158"/>
      <c r="E772" s="140"/>
      <c r="F772" s="121"/>
      <c r="G772" s="160" t="e">
        <f ca="1">_xludf.IFS(F772=BASE_DATOS!R$2,"N/A",F772=BASE_DATOS!R$3,"N/A",F772=BASE_DATOS!R$4,"INDICAR",F772=BASE_DATOS!R$7,"N/A",F772=BASE_DATOS!R$5,"INDICAR",F772=BASE_DATOS!R$6,"INDICAR",F772=BASE_DATOS!R$8," INDICAR",F772=BASE_DATOS!R$9," ")</f>
        <v>#NAME?</v>
      </c>
      <c r="H772" s="121"/>
      <c r="I772" s="122"/>
      <c r="J772" s="122"/>
      <c r="K772" s="122"/>
      <c r="L772" s="122"/>
      <c r="M772" s="122"/>
      <c r="N772" s="123">
        <f t="shared" si="21"/>
        <v>0</v>
      </c>
    </row>
    <row r="773" spans="1:14" ht="14.5" hidden="1">
      <c r="A773" s="253"/>
      <c r="B773" s="137"/>
      <c r="C773" s="140"/>
      <c r="D773" s="158"/>
      <c r="E773" s="140"/>
      <c r="F773" s="121"/>
      <c r="G773" s="160" t="e">
        <f ca="1">_xludf.IFS(F773=BASE_DATOS!R$2,"N/A",F773=BASE_DATOS!R$3,"N/A",F773=BASE_DATOS!R$4,"INDICAR",F773=BASE_DATOS!R$7,"N/A",F773=BASE_DATOS!R$5,"INDICAR",F773=BASE_DATOS!R$6,"INDICAR",F773=BASE_DATOS!R$8," INDICAR",F773=BASE_DATOS!R$9," ")</f>
        <v>#NAME?</v>
      </c>
      <c r="H773" s="121"/>
      <c r="I773" s="122"/>
      <c r="J773" s="122"/>
      <c r="K773" s="122"/>
      <c r="L773" s="122"/>
      <c r="M773" s="122"/>
      <c r="N773" s="123">
        <f t="shared" si="21"/>
        <v>0</v>
      </c>
    </row>
    <row r="774" spans="1:14" ht="14.5">
      <c r="A774" s="142"/>
      <c r="B774" s="143"/>
      <c r="C774" s="142"/>
      <c r="D774" s="142"/>
      <c r="E774" s="142"/>
      <c r="F774" s="142"/>
      <c r="G774" s="142"/>
      <c r="H774" s="142"/>
      <c r="I774" s="142"/>
      <c r="J774" s="143"/>
      <c r="K774" s="143"/>
      <c r="L774" s="143"/>
      <c r="M774" s="143"/>
      <c r="N774" s="144"/>
    </row>
    <row r="775" spans="1:14" ht="14.5">
      <c r="A775" s="145"/>
      <c r="B775" s="146"/>
      <c r="C775" s="145"/>
      <c r="D775" s="145"/>
      <c r="E775" s="145"/>
      <c r="F775" s="145"/>
      <c r="G775" s="145"/>
      <c r="H775" s="145"/>
      <c r="I775" s="145"/>
      <c r="J775" s="146"/>
      <c r="K775" s="146"/>
      <c r="L775" s="146"/>
      <c r="M775" s="146"/>
      <c r="N775" s="147"/>
    </row>
    <row r="776" spans="1:14" ht="24.75" customHeight="1">
      <c r="A776" s="254" t="s">
        <v>413</v>
      </c>
      <c r="B776" s="255"/>
      <c r="C776" s="254" t="s">
        <v>208</v>
      </c>
      <c r="D776" s="256"/>
      <c r="E776" s="256"/>
      <c r="F776" s="256"/>
      <c r="G776" s="256"/>
      <c r="H776" s="256"/>
      <c r="I776" s="256"/>
      <c r="J776" s="256"/>
      <c r="K776" s="256"/>
      <c r="L776" s="256"/>
      <c r="M776" s="256"/>
      <c r="N776" s="255"/>
    </row>
    <row r="777" spans="1:14" ht="31">
      <c r="A777" s="99" t="s">
        <v>19</v>
      </c>
      <c r="B777" s="257" t="s">
        <v>166</v>
      </c>
      <c r="C777" s="255"/>
      <c r="D777" s="99" t="s">
        <v>447</v>
      </c>
      <c r="E777" s="258" t="str">
        <f t="array" ref="E777">INDEX(BASE_DATOS!U$2:U$103,MATCH(C776,BASE_DATOS!W$2:W$103,0))</f>
        <v>Fortalecer la realización de la acción sustantiva con abordajes multi, inter y transdisciplinarios (MIT) orientados a la gestión y transferencia de conocimientos, el diálogo e intercambio de saberes y la creación simbólica, cultural y artística para propiciar el desarrollo humano sostenible</v>
      </c>
      <c r="F777" s="256"/>
      <c r="G777" s="256"/>
      <c r="H777" s="256"/>
      <c r="I777" s="256"/>
      <c r="J777" s="256"/>
      <c r="K777" s="256"/>
      <c r="L777" s="256"/>
      <c r="M777" s="256"/>
      <c r="N777" s="255"/>
    </row>
    <row r="778" spans="1:14" ht="16.5" customHeight="1">
      <c r="A778" s="259" t="s">
        <v>415</v>
      </c>
      <c r="B778" s="277" t="s">
        <v>221</v>
      </c>
      <c r="C778" s="261"/>
      <c r="D778" s="262"/>
      <c r="E778" s="268" t="s">
        <v>416</v>
      </c>
      <c r="F778" s="273" t="str">
        <f t="array" ref="F778">INDEX(BASE_DATOS!Y$2:Y$103,MATCH(B778,BASE_DATOS!X$2:X$103,0))</f>
        <v>P. Institucionales E.O. 
P. Curriculares 
P.I. Extensión Universitaria 
P.I. Investigación Universitaria 
P.I. para la vinculación entre la UNA y las personas graduadas 
P. artísticas y culturales de la UNA</v>
      </c>
      <c r="G778" s="247"/>
      <c r="H778" s="247"/>
      <c r="I778" s="274" t="s">
        <v>417</v>
      </c>
      <c r="J778" s="283" t="str">
        <f t="array" ref="J778">INDEX(BASE_DATOS!Z$2:Z$103,MATCH(B778,BASE_DATOS!X$2:X$103,0))</f>
        <v>Participación de estudiantes en espacios con enfoque MIT</v>
      </c>
      <c r="K778" s="256"/>
      <c r="L778" s="256"/>
      <c r="M778" s="256"/>
      <c r="N778" s="255"/>
    </row>
    <row r="779" spans="1:14" ht="16.5" customHeight="1">
      <c r="A779" s="252"/>
      <c r="B779" s="263"/>
      <c r="C779" s="247"/>
      <c r="D779" s="264"/>
      <c r="E779" s="252"/>
      <c r="F779" s="247"/>
      <c r="G779" s="247"/>
      <c r="H779" s="247"/>
      <c r="I779" s="252"/>
      <c r="J779" s="276"/>
      <c r="K779" s="256"/>
      <c r="L779" s="256"/>
      <c r="M779" s="256"/>
      <c r="N779" s="255"/>
    </row>
    <row r="780" spans="1:14" ht="16.5" customHeight="1">
      <c r="A780" s="252"/>
      <c r="B780" s="263"/>
      <c r="C780" s="247"/>
      <c r="D780" s="264"/>
      <c r="E780" s="252"/>
      <c r="F780" s="247"/>
      <c r="G780" s="247"/>
      <c r="H780" s="247"/>
      <c r="I780" s="252"/>
      <c r="J780" s="276"/>
      <c r="K780" s="256"/>
      <c r="L780" s="256"/>
      <c r="M780" s="256"/>
      <c r="N780" s="255"/>
    </row>
    <row r="781" spans="1:14" ht="16.5" customHeight="1">
      <c r="A781" s="253"/>
      <c r="B781" s="265"/>
      <c r="C781" s="266"/>
      <c r="D781" s="267"/>
      <c r="E781" s="253"/>
      <c r="F781" s="266"/>
      <c r="G781" s="266"/>
      <c r="H781" s="266"/>
      <c r="I781" s="253"/>
      <c r="J781" s="276"/>
      <c r="K781" s="256"/>
      <c r="L781" s="256"/>
      <c r="M781" s="256"/>
      <c r="N781" s="255"/>
    </row>
    <row r="782" spans="1:14" ht="23.25" customHeight="1">
      <c r="A782" s="269" t="s">
        <v>418</v>
      </c>
      <c r="B782" s="269" t="s">
        <v>419</v>
      </c>
      <c r="C782" s="270" t="s">
        <v>420</v>
      </c>
      <c r="D782" s="269" t="s">
        <v>421</v>
      </c>
      <c r="E782" s="269" t="s">
        <v>422</v>
      </c>
      <c r="F782" s="272" t="s">
        <v>16</v>
      </c>
      <c r="G782" s="269" t="s">
        <v>423</v>
      </c>
      <c r="H782" s="269" t="s">
        <v>424</v>
      </c>
      <c r="I782" s="271" t="s">
        <v>425</v>
      </c>
      <c r="J782" s="256"/>
      <c r="K782" s="256"/>
      <c r="L782" s="256"/>
      <c r="M782" s="256"/>
      <c r="N782" s="255"/>
    </row>
    <row r="783" spans="1:14" ht="23.25" customHeight="1">
      <c r="A783" s="253"/>
      <c r="B783" s="253"/>
      <c r="C783" s="253"/>
      <c r="D783" s="253"/>
      <c r="E783" s="253"/>
      <c r="F783" s="265"/>
      <c r="G783" s="253"/>
      <c r="H783" s="253"/>
      <c r="I783" s="100">
        <v>2023</v>
      </c>
      <c r="J783" s="100">
        <v>2024</v>
      </c>
      <c r="K783" s="100">
        <v>2025</v>
      </c>
      <c r="L783" s="100">
        <v>2026</v>
      </c>
      <c r="M783" s="100">
        <v>2027</v>
      </c>
      <c r="N783" s="148" t="s">
        <v>426</v>
      </c>
    </row>
    <row r="784" spans="1:14" ht="25.5" customHeight="1">
      <c r="A784" s="248" t="s">
        <v>671</v>
      </c>
      <c r="B784" s="137" t="s">
        <v>85</v>
      </c>
      <c r="C784" s="173" t="s">
        <v>672</v>
      </c>
      <c r="D784" s="159">
        <v>25</v>
      </c>
      <c r="E784" s="113">
        <v>0</v>
      </c>
      <c r="F784" s="114" t="s">
        <v>25</v>
      </c>
      <c r="G784" s="107" t="s">
        <v>428</v>
      </c>
      <c r="H784" s="114" t="s">
        <v>430</v>
      </c>
      <c r="I784" s="154">
        <v>0.2</v>
      </c>
      <c r="J784" s="154">
        <v>0.2</v>
      </c>
      <c r="K784" s="154">
        <v>0.2</v>
      </c>
      <c r="L784" s="154">
        <v>0.2</v>
      </c>
      <c r="M784" s="154">
        <v>0.2</v>
      </c>
      <c r="N784" s="109">
        <v>1</v>
      </c>
    </row>
    <row r="785" spans="1:14" ht="25.5" hidden="1" customHeight="1">
      <c r="A785" s="249"/>
      <c r="B785" s="137"/>
      <c r="C785" s="103"/>
      <c r="D785" s="162"/>
      <c r="E785" s="103"/>
      <c r="F785" s="126"/>
      <c r="G785" s="141"/>
      <c r="H785" s="126"/>
      <c r="I785" s="127"/>
      <c r="J785" s="127"/>
      <c r="K785" s="127"/>
      <c r="L785" s="127"/>
      <c r="M785" s="127"/>
      <c r="N785" s="129">
        <f t="shared" ref="N785:N816" si="22">SUM(I785:M785)</f>
        <v>0</v>
      </c>
    </row>
    <row r="786" spans="1:14" ht="37.5">
      <c r="A786" s="249"/>
      <c r="B786" s="137" t="s">
        <v>111</v>
      </c>
      <c r="C786" s="173" t="s">
        <v>673</v>
      </c>
      <c r="D786" s="158">
        <v>5</v>
      </c>
      <c r="E786" s="140">
        <v>0</v>
      </c>
      <c r="F786" s="121" t="s">
        <v>25</v>
      </c>
      <c r="G786" s="160"/>
      <c r="H786" s="121" t="s">
        <v>430</v>
      </c>
      <c r="I786" s="122">
        <v>0.2</v>
      </c>
      <c r="J786" s="122">
        <v>0.2</v>
      </c>
      <c r="K786" s="122">
        <v>0.2</v>
      </c>
      <c r="L786" s="122">
        <v>0.2</v>
      </c>
      <c r="M786" s="122">
        <v>0.2</v>
      </c>
      <c r="N786" s="123">
        <f t="shared" si="22"/>
        <v>1</v>
      </c>
    </row>
    <row r="787" spans="1:14" ht="37.5">
      <c r="A787" s="249"/>
      <c r="B787" s="137" t="s">
        <v>135</v>
      </c>
      <c r="C787" s="138" t="s">
        <v>674</v>
      </c>
      <c r="D787" s="162">
        <v>2</v>
      </c>
      <c r="E787" s="113">
        <v>0</v>
      </c>
      <c r="F787" s="126" t="s">
        <v>25</v>
      </c>
      <c r="G787" s="141" t="e">
        <f ca="1">_xludf.IFS(F787=BASE_DATOS!R$2,"N/A",F787=BASE_DATOS!R$3,"N/A",F787=BASE_DATOS!R$4,"INDICAR",F787=BASE_DATOS!R$7,"N/A",F787=BASE_DATOS!R$5,"INDICAR",F787=BASE_DATOS!R$6,"INDICAR",F787=BASE_DATOS!R$8," INDICAR",F787=BASE_DATOS!R$9," ")</f>
        <v>#NAME?</v>
      </c>
      <c r="H787" s="126" t="s">
        <v>430</v>
      </c>
      <c r="I787" s="127">
        <v>0.2</v>
      </c>
      <c r="J787" s="127">
        <v>0.2</v>
      </c>
      <c r="K787" s="127">
        <v>0.2</v>
      </c>
      <c r="L787" s="127">
        <v>0.2</v>
      </c>
      <c r="M787" s="127">
        <v>0.2</v>
      </c>
      <c r="N787" s="123">
        <f t="shared" si="22"/>
        <v>1</v>
      </c>
    </row>
    <row r="788" spans="1:14" ht="37.5">
      <c r="A788" s="249"/>
      <c r="B788" s="137" t="s">
        <v>39</v>
      </c>
      <c r="C788" s="138" t="s">
        <v>675</v>
      </c>
      <c r="D788" s="162">
        <v>5</v>
      </c>
      <c r="E788" s="103">
        <v>0</v>
      </c>
      <c r="F788" s="126" t="s">
        <v>25</v>
      </c>
      <c r="G788" s="141" t="e">
        <f ca="1">_xludf.IFS(F788=BASE_DATOS!R$2,"N/A",F788=BASE_DATOS!R$3,"N/A",F788=BASE_DATOS!R$4,"INDICAR",F788=BASE_DATOS!R$7,"N/A",F788=BASE_DATOS!R$5,"INDICAR",F788=BASE_DATOS!R$6,"INDICAR",F788=BASE_DATOS!R$8," INDICAR",F788=BASE_DATOS!R$9," ")</f>
        <v>#NAME?</v>
      </c>
      <c r="H788" s="126" t="s">
        <v>430</v>
      </c>
      <c r="I788" s="127">
        <v>0.2</v>
      </c>
      <c r="J788" s="127">
        <v>0.2</v>
      </c>
      <c r="K788" s="127">
        <v>0.2</v>
      </c>
      <c r="L788" s="127">
        <v>0.2</v>
      </c>
      <c r="M788" s="127">
        <v>0.2</v>
      </c>
      <c r="N788" s="123">
        <f t="shared" si="22"/>
        <v>1</v>
      </c>
    </row>
    <row r="789" spans="1:14" ht="14.5">
      <c r="A789" s="249"/>
      <c r="B789" s="137" t="s">
        <v>71</v>
      </c>
      <c r="C789" s="138" t="s">
        <v>676</v>
      </c>
      <c r="D789" s="158">
        <v>2</v>
      </c>
      <c r="E789" s="140">
        <v>0</v>
      </c>
      <c r="F789" s="121" t="s">
        <v>25</v>
      </c>
      <c r="G789" s="160" t="e">
        <f ca="1">_xludf.IFS(F789=BASE_DATOS!R$2,"N/A",F789=BASE_DATOS!R$3,"N/A",F789=BASE_DATOS!R$4,"INDICAR",F789=BASE_DATOS!R$7,"N/A",F789=BASE_DATOS!R$5,"INDICAR",F789=BASE_DATOS!R$6,"INDICAR",F789=BASE_DATOS!R$8," INDICAR",F789=BASE_DATOS!R$9," ")</f>
        <v>#NAME?</v>
      </c>
      <c r="H789" s="121" t="s">
        <v>430</v>
      </c>
      <c r="I789" s="122">
        <v>0.2</v>
      </c>
      <c r="J789" s="122">
        <v>0.2</v>
      </c>
      <c r="K789" s="122">
        <v>0.2</v>
      </c>
      <c r="L789" s="122">
        <v>0.2</v>
      </c>
      <c r="M789" s="122">
        <v>0.2</v>
      </c>
      <c r="N789" s="123">
        <f t="shared" si="22"/>
        <v>1</v>
      </c>
    </row>
    <row r="790" spans="1:14" ht="29">
      <c r="A790" s="249"/>
      <c r="B790" s="137" t="s">
        <v>55</v>
      </c>
      <c r="C790" s="138" t="s">
        <v>677</v>
      </c>
      <c r="D790" s="158">
        <v>150</v>
      </c>
      <c r="E790" s="140">
        <v>30</v>
      </c>
      <c r="F790" s="121" t="s">
        <v>103</v>
      </c>
      <c r="G790" s="160" t="e">
        <f ca="1">_xludf.IFS(F790=BASE_DATOS!R$2,"N/A",F790=BASE_DATOS!R$3,"N/A",F790=BASE_DATOS!R$4,"INDICAR",F790=BASE_DATOS!R$7,"N/A",F790=BASE_DATOS!R$5,"INDICAR",F790=BASE_DATOS!R$6,"INDICAR",F790=BASE_DATOS!R$8," INDICAR",F790=BASE_DATOS!R$9," ")</f>
        <v>#NAME?</v>
      </c>
      <c r="H790" s="121" t="s">
        <v>430</v>
      </c>
      <c r="I790" s="122">
        <v>0.2</v>
      </c>
      <c r="J790" s="122">
        <v>0.2</v>
      </c>
      <c r="K790" s="122">
        <v>0.2</v>
      </c>
      <c r="L790" s="122">
        <v>0.2</v>
      </c>
      <c r="M790" s="122">
        <v>0.2</v>
      </c>
      <c r="N790" s="123">
        <f t="shared" si="22"/>
        <v>1</v>
      </c>
    </row>
    <row r="791" spans="1:14" ht="50">
      <c r="A791" s="249"/>
      <c r="B791" s="137" t="s">
        <v>142</v>
      </c>
      <c r="C791" s="138" t="s">
        <v>678</v>
      </c>
      <c r="D791" s="158">
        <v>25</v>
      </c>
      <c r="E791" s="140">
        <v>0</v>
      </c>
      <c r="F791" s="121" t="s">
        <v>25</v>
      </c>
      <c r="G791" s="160" t="e">
        <f ca="1">_xludf.IFS(F791=BASE_DATOS!R$2,"N/A",F791=BASE_DATOS!R$3,"N/A",F791=BASE_DATOS!R$4,"INDICAR",F791=BASE_DATOS!R$7,"N/A",F791=BASE_DATOS!R$5,"INDICAR",F791=BASE_DATOS!R$6,"INDICAR",F791=BASE_DATOS!R$8," INDICAR",F791=BASE_DATOS!R$9," ")</f>
        <v>#NAME?</v>
      </c>
      <c r="H791" s="121" t="s">
        <v>430</v>
      </c>
      <c r="I791" s="122">
        <v>0.2</v>
      </c>
      <c r="J791" s="122">
        <v>0.2</v>
      </c>
      <c r="K791" s="122">
        <v>0.2</v>
      </c>
      <c r="L791" s="122">
        <v>0.2</v>
      </c>
      <c r="M791" s="122">
        <v>0.2</v>
      </c>
      <c r="N791" s="123">
        <f t="shared" si="22"/>
        <v>1</v>
      </c>
    </row>
    <row r="792" spans="1:14" ht="25">
      <c r="A792" s="249"/>
      <c r="B792" s="137" t="s">
        <v>99</v>
      </c>
      <c r="C792" s="138" t="s">
        <v>679</v>
      </c>
      <c r="D792" s="158">
        <v>5</v>
      </c>
      <c r="E792" s="140"/>
      <c r="F792" s="121" t="s">
        <v>25</v>
      </c>
      <c r="G792" s="160" t="e">
        <f ca="1">_xludf.IFS(F792=BASE_DATOS!R$2,"N/A",F792=BASE_DATOS!R$3,"N/A",F792=BASE_DATOS!R$4,"INDICAR",F792=BASE_DATOS!R$7,"N/A",F792=BASE_DATOS!R$5,"INDICAR",F792=BASE_DATOS!R$6,"INDICAR",F792=BASE_DATOS!R$8," INDICAR",F792=BASE_DATOS!R$9," ")</f>
        <v>#NAME?</v>
      </c>
      <c r="H792" s="121" t="s">
        <v>430</v>
      </c>
      <c r="I792" s="122">
        <v>0.2</v>
      </c>
      <c r="J792" s="122">
        <v>0.2</v>
      </c>
      <c r="K792" s="122">
        <v>0.2</v>
      </c>
      <c r="L792" s="122">
        <v>0.2</v>
      </c>
      <c r="M792" s="122">
        <v>0.2</v>
      </c>
      <c r="N792" s="123">
        <f t="shared" si="22"/>
        <v>1</v>
      </c>
    </row>
    <row r="793" spans="1:14" ht="37.5">
      <c r="A793" s="249"/>
      <c r="B793" s="137" t="s">
        <v>99</v>
      </c>
      <c r="C793" s="138" t="s">
        <v>680</v>
      </c>
      <c r="D793" s="158">
        <v>10</v>
      </c>
      <c r="E793" s="140">
        <v>1</v>
      </c>
      <c r="F793" s="121" t="s">
        <v>103</v>
      </c>
      <c r="G793" s="160" t="e">
        <f ca="1">_xludf.IFS(F793=BASE_DATOS!R$2,"N/A",F793=BASE_DATOS!R$3,"N/A",F793=BASE_DATOS!R$4,"INDICAR",F793=BASE_DATOS!R$7,"N/A",F793=BASE_DATOS!R$5,"INDICAR",F793=BASE_DATOS!R$6,"INDICAR",F793=BASE_DATOS!R$8," INDICAR",F793=BASE_DATOS!R$9," ")</f>
        <v>#NAME?</v>
      </c>
      <c r="H793" s="121" t="s">
        <v>430</v>
      </c>
      <c r="I793" s="122">
        <v>0.2</v>
      </c>
      <c r="J793" s="122">
        <v>0.2</v>
      </c>
      <c r="K793" s="122">
        <v>0.2</v>
      </c>
      <c r="L793" s="122">
        <v>0.2</v>
      </c>
      <c r="M793" s="122">
        <v>0.2</v>
      </c>
      <c r="N793" s="123">
        <f t="shared" si="22"/>
        <v>1</v>
      </c>
    </row>
    <row r="794" spans="1:14" ht="25">
      <c r="A794" s="250"/>
      <c r="B794" s="137" t="s">
        <v>99</v>
      </c>
      <c r="C794" s="140" t="s">
        <v>681</v>
      </c>
      <c r="D794" s="158">
        <v>5</v>
      </c>
      <c r="E794" s="140"/>
      <c r="F794" s="121" t="s">
        <v>103</v>
      </c>
      <c r="G794" s="160" t="e">
        <f ca="1">_xludf.IFS(F794=BASE_DATOS!R$2,"N/A",F794=BASE_DATOS!R$3,"N/A",F794=BASE_DATOS!R$4,"INDICAR",F794=BASE_DATOS!R$7,"N/A",F794=BASE_DATOS!R$5,"INDICAR",F794=BASE_DATOS!R$6,"INDICAR",F794=BASE_DATOS!R$8," INDICAR",F794=BASE_DATOS!R$9," ")</f>
        <v>#NAME?</v>
      </c>
      <c r="H794" s="121" t="s">
        <v>430</v>
      </c>
      <c r="I794" s="122">
        <v>0.2</v>
      </c>
      <c r="J794" s="122">
        <v>0.2</v>
      </c>
      <c r="K794" s="122">
        <v>0.2</v>
      </c>
      <c r="L794" s="122">
        <v>0.2</v>
      </c>
      <c r="M794" s="122">
        <v>0.2</v>
      </c>
      <c r="N794" s="123">
        <f t="shared" si="22"/>
        <v>1</v>
      </c>
    </row>
    <row r="795" spans="1:14" ht="14.5" hidden="1">
      <c r="A795" s="251"/>
      <c r="B795" s="137"/>
      <c r="C795" s="138"/>
      <c r="D795" s="158"/>
      <c r="E795" s="140"/>
      <c r="F795" s="121"/>
      <c r="G795" s="160" t="e">
        <f ca="1">_xludf.IFS(F795=BASE_DATOS!R$2,"N/A",F795=BASE_DATOS!R$3,"N/A",F795=BASE_DATOS!R$4,"INDICAR",F795=BASE_DATOS!R$7,"N/A",F795=BASE_DATOS!R$5,"INDICAR",F795=BASE_DATOS!R$6,"INDICAR",F795=BASE_DATOS!R$8," INDICAR",F795=BASE_DATOS!R$9," ")</f>
        <v>#NAME?</v>
      </c>
      <c r="H795" s="121"/>
      <c r="I795" s="122"/>
      <c r="J795" s="122"/>
      <c r="K795" s="122"/>
      <c r="L795" s="122"/>
      <c r="M795" s="122"/>
      <c r="N795" s="123">
        <f t="shared" si="22"/>
        <v>0</v>
      </c>
    </row>
    <row r="796" spans="1:14" ht="14.5" hidden="1">
      <c r="A796" s="252"/>
      <c r="B796" s="137"/>
      <c r="C796" s="138"/>
      <c r="D796" s="158"/>
      <c r="E796" s="140"/>
      <c r="F796" s="121"/>
      <c r="G796" s="160" t="e">
        <f ca="1">_xludf.IFS(F796=BASE_DATOS!R$2,"N/A",F796=BASE_DATOS!R$3,"N/A",F796=BASE_DATOS!R$4,"INDICAR",F796=BASE_DATOS!R$7,"N/A",F796=BASE_DATOS!R$5,"INDICAR",F796=BASE_DATOS!R$6,"INDICAR",F796=BASE_DATOS!R$8," INDICAR",F796=BASE_DATOS!R$9," ")</f>
        <v>#NAME?</v>
      </c>
      <c r="H796" s="121"/>
      <c r="I796" s="122"/>
      <c r="J796" s="122"/>
      <c r="K796" s="122"/>
      <c r="L796" s="122"/>
      <c r="M796" s="122"/>
      <c r="N796" s="123">
        <f t="shared" si="22"/>
        <v>0</v>
      </c>
    </row>
    <row r="797" spans="1:14" ht="14.5" hidden="1">
      <c r="A797" s="252"/>
      <c r="B797" s="137"/>
      <c r="C797" s="138"/>
      <c r="D797" s="158"/>
      <c r="E797" s="140"/>
      <c r="F797" s="121"/>
      <c r="G797" s="160" t="e">
        <f ca="1">_xludf.IFS(F797=BASE_DATOS!R$2,"N/A",F797=BASE_DATOS!R$3,"N/A",F797=BASE_DATOS!R$4,"INDICAR",F797=BASE_DATOS!R$7,"N/A",F797=BASE_DATOS!R$5,"INDICAR",F797=BASE_DATOS!R$6,"INDICAR",F797=BASE_DATOS!R$8," INDICAR",F797=BASE_DATOS!R$9," ")</f>
        <v>#NAME?</v>
      </c>
      <c r="H797" s="121"/>
      <c r="I797" s="122"/>
      <c r="J797" s="122"/>
      <c r="K797" s="122"/>
      <c r="L797" s="122"/>
      <c r="M797" s="122"/>
      <c r="N797" s="123">
        <f t="shared" si="22"/>
        <v>0</v>
      </c>
    </row>
    <row r="798" spans="1:14" ht="14.5" hidden="1">
      <c r="A798" s="252"/>
      <c r="B798" s="137"/>
      <c r="C798" s="138"/>
      <c r="D798" s="158"/>
      <c r="E798" s="140"/>
      <c r="F798" s="121"/>
      <c r="G798" s="160" t="e">
        <f ca="1">_xludf.IFS(F798=BASE_DATOS!R$2,"N/A",F798=BASE_DATOS!R$3,"N/A",F798=BASE_DATOS!R$4,"INDICAR",F798=BASE_DATOS!R$7,"N/A",F798=BASE_DATOS!R$5,"INDICAR",F798=BASE_DATOS!R$6,"INDICAR",F798=BASE_DATOS!R$8," INDICAR",F798=BASE_DATOS!R$9," ")</f>
        <v>#NAME?</v>
      </c>
      <c r="H798" s="121"/>
      <c r="I798" s="122"/>
      <c r="J798" s="122"/>
      <c r="K798" s="122"/>
      <c r="L798" s="122"/>
      <c r="M798" s="122"/>
      <c r="N798" s="123">
        <f t="shared" si="22"/>
        <v>0</v>
      </c>
    </row>
    <row r="799" spans="1:14" ht="14.5" hidden="1">
      <c r="A799" s="252"/>
      <c r="B799" s="137"/>
      <c r="C799" s="138"/>
      <c r="D799" s="158"/>
      <c r="E799" s="140"/>
      <c r="F799" s="121"/>
      <c r="G799" s="160" t="e">
        <f ca="1">_xludf.IFS(F799=BASE_DATOS!R$2,"N/A",F799=BASE_DATOS!R$3,"N/A",F799=BASE_DATOS!R$4,"INDICAR",F799=BASE_DATOS!R$7,"N/A",F799=BASE_DATOS!R$5,"INDICAR",F799=BASE_DATOS!R$6,"INDICAR",F799=BASE_DATOS!R$8," INDICAR",F799=BASE_DATOS!R$9," ")</f>
        <v>#NAME?</v>
      </c>
      <c r="H799" s="121"/>
      <c r="I799" s="122"/>
      <c r="J799" s="122"/>
      <c r="K799" s="122"/>
      <c r="L799" s="122"/>
      <c r="M799" s="122"/>
      <c r="N799" s="123">
        <f t="shared" si="22"/>
        <v>0</v>
      </c>
    </row>
    <row r="800" spans="1:14" ht="14.5" hidden="1">
      <c r="A800" s="252"/>
      <c r="B800" s="137"/>
      <c r="C800" s="138"/>
      <c r="D800" s="158"/>
      <c r="E800" s="140"/>
      <c r="F800" s="121"/>
      <c r="G800" s="160" t="e">
        <f ca="1">_xludf.IFS(F800=BASE_DATOS!R$2,"N/A",F800=BASE_DATOS!R$3,"N/A",F800=BASE_DATOS!R$4,"INDICAR",F800=BASE_DATOS!R$7,"N/A",F800=BASE_DATOS!R$5,"INDICAR",F800=BASE_DATOS!R$6,"INDICAR",F800=BASE_DATOS!R$8," INDICAR",F800=BASE_DATOS!R$9," ")</f>
        <v>#NAME?</v>
      </c>
      <c r="H800" s="121"/>
      <c r="I800" s="122"/>
      <c r="J800" s="122"/>
      <c r="K800" s="122"/>
      <c r="L800" s="122"/>
      <c r="M800" s="122"/>
      <c r="N800" s="123">
        <f t="shared" si="22"/>
        <v>0</v>
      </c>
    </row>
    <row r="801" spans="1:14" ht="14.5" hidden="1">
      <c r="A801" s="252"/>
      <c r="B801" s="137"/>
      <c r="C801" s="138"/>
      <c r="D801" s="158"/>
      <c r="E801" s="140"/>
      <c r="F801" s="121"/>
      <c r="G801" s="160" t="e">
        <f ca="1">_xludf.IFS(F801=BASE_DATOS!R$2,"N/A",F801=BASE_DATOS!R$3,"N/A",F801=BASE_DATOS!R$4,"INDICAR",F801=BASE_DATOS!R$7,"N/A",F801=BASE_DATOS!R$5,"INDICAR",F801=BASE_DATOS!R$6,"INDICAR",F801=BASE_DATOS!R$8," INDICAR",F801=BASE_DATOS!R$9," ")</f>
        <v>#NAME?</v>
      </c>
      <c r="H801" s="121"/>
      <c r="I801" s="122"/>
      <c r="J801" s="122"/>
      <c r="K801" s="122"/>
      <c r="L801" s="122"/>
      <c r="M801" s="122"/>
      <c r="N801" s="123">
        <f t="shared" si="22"/>
        <v>0</v>
      </c>
    </row>
    <row r="802" spans="1:14" ht="14.5" hidden="1">
      <c r="A802" s="252"/>
      <c r="B802" s="137"/>
      <c r="C802" s="138"/>
      <c r="D802" s="158"/>
      <c r="E802" s="140"/>
      <c r="F802" s="121"/>
      <c r="G802" s="160" t="e">
        <f ca="1">_xludf.IFS(F802=BASE_DATOS!R$2,"N/A",F802=BASE_DATOS!R$3,"N/A",F802=BASE_DATOS!R$4,"INDICAR",F802=BASE_DATOS!R$7,"N/A",F802=BASE_DATOS!R$5,"INDICAR",F802=BASE_DATOS!R$6,"INDICAR",F802=BASE_DATOS!R$8," INDICAR",F802=BASE_DATOS!R$9," ")</f>
        <v>#NAME?</v>
      </c>
      <c r="H802" s="121"/>
      <c r="I802" s="122"/>
      <c r="J802" s="122"/>
      <c r="K802" s="122"/>
      <c r="L802" s="122"/>
      <c r="M802" s="122"/>
      <c r="N802" s="123">
        <f t="shared" si="22"/>
        <v>0</v>
      </c>
    </row>
    <row r="803" spans="1:14" ht="14.5" hidden="1">
      <c r="A803" s="252"/>
      <c r="B803" s="137"/>
      <c r="C803" s="138"/>
      <c r="D803" s="158"/>
      <c r="E803" s="140"/>
      <c r="F803" s="121"/>
      <c r="G803" s="160" t="e">
        <f ca="1">_xludf.IFS(F803=BASE_DATOS!R$2,"N/A",F803=BASE_DATOS!R$3,"N/A",F803=BASE_DATOS!R$4,"INDICAR",F803=BASE_DATOS!R$7,"N/A",F803=BASE_DATOS!R$5,"INDICAR",F803=BASE_DATOS!R$6,"INDICAR",F803=BASE_DATOS!R$8," INDICAR",F803=BASE_DATOS!R$9," ")</f>
        <v>#NAME?</v>
      </c>
      <c r="H803" s="121"/>
      <c r="I803" s="122"/>
      <c r="J803" s="122"/>
      <c r="K803" s="122"/>
      <c r="L803" s="122"/>
      <c r="M803" s="122"/>
      <c r="N803" s="123">
        <f t="shared" si="22"/>
        <v>0</v>
      </c>
    </row>
    <row r="804" spans="1:14" ht="14.5" hidden="1">
      <c r="A804" s="252"/>
      <c r="B804" s="137"/>
      <c r="C804" s="138"/>
      <c r="D804" s="158"/>
      <c r="E804" s="140"/>
      <c r="F804" s="121"/>
      <c r="G804" s="160" t="e">
        <f ca="1">_xludf.IFS(F804=BASE_DATOS!R$2,"N/A",F804=BASE_DATOS!R$3,"N/A",F804=BASE_DATOS!R$4,"INDICAR",F804=BASE_DATOS!R$7,"N/A",F804=BASE_DATOS!R$5,"INDICAR",F804=BASE_DATOS!R$6,"INDICAR",F804=BASE_DATOS!R$8," INDICAR",F804=BASE_DATOS!R$9," ")</f>
        <v>#NAME?</v>
      </c>
      <c r="H804" s="121"/>
      <c r="I804" s="122"/>
      <c r="J804" s="122"/>
      <c r="K804" s="122"/>
      <c r="L804" s="122"/>
      <c r="M804" s="122"/>
      <c r="N804" s="123">
        <f t="shared" si="22"/>
        <v>0</v>
      </c>
    </row>
    <row r="805" spans="1:14" ht="14.5" hidden="1">
      <c r="A805" s="253"/>
      <c r="B805" s="137"/>
      <c r="C805" s="140"/>
      <c r="D805" s="158"/>
      <c r="E805" s="140"/>
      <c r="F805" s="121"/>
      <c r="G805" s="160" t="e">
        <f ca="1">_xludf.IFS(F805=BASE_DATOS!R$2,"N/A",F805=BASE_DATOS!R$3,"N/A",F805=BASE_DATOS!R$4,"INDICAR",F805=BASE_DATOS!R$7,"N/A",F805=BASE_DATOS!R$5,"INDICAR",F805=BASE_DATOS!R$6,"INDICAR",F805=BASE_DATOS!R$8," INDICAR",F805=BASE_DATOS!R$9," ")</f>
        <v>#NAME?</v>
      </c>
      <c r="H805" s="121"/>
      <c r="I805" s="122"/>
      <c r="J805" s="122"/>
      <c r="K805" s="122"/>
      <c r="L805" s="122"/>
      <c r="M805" s="122"/>
      <c r="N805" s="123">
        <f t="shared" si="22"/>
        <v>0</v>
      </c>
    </row>
    <row r="806" spans="1:14" ht="14.5" hidden="1">
      <c r="A806" s="251"/>
      <c r="B806" s="137"/>
      <c r="C806" s="138"/>
      <c r="D806" s="158"/>
      <c r="E806" s="140"/>
      <c r="F806" s="121"/>
      <c r="G806" s="160" t="e">
        <f ca="1">_xludf.IFS(F806=BASE_DATOS!R$2,"N/A",F806=BASE_DATOS!R$3,"N/A",F806=BASE_DATOS!R$4,"INDICAR",F806=BASE_DATOS!R$7,"N/A",F806=BASE_DATOS!R$5,"INDICAR",F806=BASE_DATOS!R$6,"INDICAR",F806=BASE_DATOS!R$8," INDICAR",F806=BASE_DATOS!R$9," ")</f>
        <v>#NAME?</v>
      </c>
      <c r="H806" s="121"/>
      <c r="I806" s="122"/>
      <c r="J806" s="122"/>
      <c r="K806" s="122"/>
      <c r="L806" s="122"/>
      <c r="M806" s="122"/>
      <c r="N806" s="123">
        <f t="shared" si="22"/>
        <v>0</v>
      </c>
    </row>
    <row r="807" spans="1:14" ht="14.5" hidden="1">
      <c r="A807" s="252"/>
      <c r="B807" s="137"/>
      <c r="C807" s="138"/>
      <c r="D807" s="158"/>
      <c r="E807" s="140"/>
      <c r="F807" s="121"/>
      <c r="G807" s="160" t="e">
        <f ca="1">_xludf.IFS(F807=BASE_DATOS!R$2,"N/A",F807=BASE_DATOS!R$3,"N/A",F807=BASE_DATOS!R$4,"INDICAR",F807=BASE_DATOS!R$7,"N/A",F807=BASE_DATOS!R$5,"INDICAR",F807=BASE_DATOS!R$6,"INDICAR",F807=BASE_DATOS!R$8," INDICAR",F807=BASE_DATOS!R$9," ")</f>
        <v>#NAME?</v>
      </c>
      <c r="H807" s="121"/>
      <c r="I807" s="122"/>
      <c r="J807" s="122"/>
      <c r="K807" s="122"/>
      <c r="L807" s="122"/>
      <c r="M807" s="122"/>
      <c r="N807" s="123">
        <f t="shared" si="22"/>
        <v>0</v>
      </c>
    </row>
    <row r="808" spans="1:14" ht="14.5" hidden="1">
      <c r="A808" s="252"/>
      <c r="B808" s="137"/>
      <c r="C808" s="138"/>
      <c r="D808" s="158"/>
      <c r="E808" s="140"/>
      <c r="F808" s="121"/>
      <c r="G808" s="160" t="e">
        <f ca="1">_xludf.IFS(F808=BASE_DATOS!R$2,"N/A",F808=BASE_DATOS!R$3,"N/A",F808=BASE_DATOS!R$4,"INDICAR",F808=BASE_DATOS!R$7,"N/A",F808=BASE_DATOS!R$5,"INDICAR",F808=BASE_DATOS!R$6,"INDICAR",F808=BASE_DATOS!R$8," INDICAR",F808=BASE_DATOS!R$9," ")</f>
        <v>#NAME?</v>
      </c>
      <c r="H808" s="121"/>
      <c r="I808" s="122"/>
      <c r="J808" s="122"/>
      <c r="K808" s="122"/>
      <c r="L808" s="122"/>
      <c r="M808" s="122"/>
      <c r="N808" s="123">
        <f t="shared" si="22"/>
        <v>0</v>
      </c>
    </row>
    <row r="809" spans="1:14" ht="14.5" hidden="1">
      <c r="A809" s="252"/>
      <c r="B809" s="137"/>
      <c r="C809" s="138"/>
      <c r="D809" s="158"/>
      <c r="E809" s="140"/>
      <c r="F809" s="121"/>
      <c r="G809" s="160" t="e">
        <f ca="1">_xludf.IFS(F809=BASE_DATOS!R$2,"N/A",F809=BASE_DATOS!R$3,"N/A",F809=BASE_DATOS!R$4,"INDICAR",F809=BASE_DATOS!R$7,"N/A",F809=BASE_DATOS!R$5,"INDICAR",F809=BASE_DATOS!R$6,"INDICAR",F809=BASE_DATOS!R$8," INDICAR",F809=BASE_DATOS!R$9," ")</f>
        <v>#NAME?</v>
      </c>
      <c r="H809" s="121"/>
      <c r="I809" s="122"/>
      <c r="J809" s="122"/>
      <c r="K809" s="122"/>
      <c r="L809" s="122"/>
      <c r="M809" s="122"/>
      <c r="N809" s="123">
        <f t="shared" si="22"/>
        <v>0</v>
      </c>
    </row>
    <row r="810" spans="1:14" ht="14.5" hidden="1">
      <c r="A810" s="252"/>
      <c r="B810" s="137"/>
      <c r="C810" s="138"/>
      <c r="D810" s="158"/>
      <c r="E810" s="140"/>
      <c r="F810" s="121"/>
      <c r="G810" s="160" t="e">
        <f ca="1">_xludf.IFS(F810=BASE_DATOS!R$2,"N/A",F810=BASE_DATOS!R$3,"N/A",F810=BASE_DATOS!R$4,"INDICAR",F810=BASE_DATOS!R$7,"N/A",F810=BASE_DATOS!R$5,"INDICAR",F810=BASE_DATOS!R$6,"INDICAR",F810=BASE_DATOS!R$8," INDICAR",F810=BASE_DATOS!R$9," ")</f>
        <v>#NAME?</v>
      </c>
      <c r="H810" s="121"/>
      <c r="I810" s="122"/>
      <c r="J810" s="122"/>
      <c r="K810" s="122"/>
      <c r="L810" s="122"/>
      <c r="M810" s="122"/>
      <c r="N810" s="123">
        <f t="shared" si="22"/>
        <v>0</v>
      </c>
    </row>
    <row r="811" spans="1:14" ht="14.5" hidden="1">
      <c r="A811" s="252"/>
      <c r="B811" s="137"/>
      <c r="C811" s="138"/>
      <c r="D811" s="158"/>
      <c r="E811" s="140"/>
      <c r="F811" s="121"/>
      <c r="G811" s="160" t="e">
        <f ca="1">_xludf.IFS(F811=BASE_DATOS!R$2,"N/A",F811=BASE_DATOS!R$3,"N/A",F811=BASE_DATOS!R$4,"INDICAR",F811=BASE_DATOS!R$7,"N/A",F811=BASE_DATOS!R$5,"INDICAR",F811=BASE_DATOS!R$6,"INDICAR",F811=BASE_DATOS!R$8," INDICAR",F811=BASE_DATOS!R$9," ")</f>
        <v>#NAME?</v>
      </c>
      <c r="H811" s="121"/>
      <c r="I811" s="122"/>
      <c r="J811" s="122"/>
      <c r="K811" s="122"/>
      <c r="L811" s="122"/>
      <c r="M811" s="122"/>
      <c r="N811" s="123">
        <f t="shared" si="22"/>
        <v>0</v>
      </c>
    </row>
    <row r="812" spans="1:14" ht="14.5" hidden="1">
      <c r="A812" s="252"/>
      <c r="B812" s="137"/>
      <c r="C812" s="138"/>
      <c r="D812" s="158"/>
      <c r="E812" s="140"/>
      <c r="F812" s="121"/>
      <c r="G812" s="160" t="e">
        <f ca="1">_xludf.IFS(F812=BASE_DATOS!R$2,"N/A",F812=BASE_DATOS!R$3,"N/A",F812=BASE_DATOS!R$4,"INDICAR",F812=BASE_DATOS!R$7,"N/A",F812=BASE_DATOS!R$5,"INDICAR",F812=BASE_DATOS!R$6,"INDICAR",F812=BASE_DATOS!R$8," INDICAR",F812=BASE_DATOS!R$9," ")</f>
        <v>#NAME?</v>
      </c>
      <c r="H812" s="121"/>
      <c r="I812" s="122"/>
      <c r="J812" s="122"/>
      <c r="K812" s="122"/>
      <c r="L812" s="122"/>
      <c r="M812" s="122"/>
      <c r="N812" s="123">
        <f t="shared" si="22"/>
        <v>0</v>
      </c>
    </row>
    <row r="813" spans="1:14" ht="14.5" hidden="1">
      <c r="A813" s="252"/>
      <c r="B813" s="137"/>
      <c r="C813" s="138"/>
      <c r="D813" s="158"/>
      <c r="E813" s="140"/>
      <c r="F813" s="121"/>
      <c r="G813" s="160" t="e">
        <f ca="1">_xludf.IFS(F813=BASE_DATOS!R$2,"N/A",F813=BASE_DATOS!R$3,"N/A",F813=BASE_DATOS!R$4,"INDICAR",F813=BASE_DATOS!R$7,"N/A",F813=BASE_DATOS!R$5,"INDICAR",F813=BASE_DATOS!R$6,"INDICAR",F813=BASE_DATOS!R$8," INDICAR",F813=BASE_DATOS!R$9," ")</f>
        <v>#NAME?</v>
      </c>
      <c r="H813" s="121"/>
      <c r="I813" s="122"/>
      <c r="J813" s="122"/>
      <c r="K813" s="122"/>
      <c r="L813" s="122"/>
      <c r="M813" s="122"/>
      <c r="N813" s="123">
        <f t="shared" si="22"/>
        <v>0</v>
      </c>
    </row>
    <row r="814" spans="1:14" ht="14.5" hidden="1">
      <c r="A814" s="252"/>
      <c r="B814" s="137"/>
      <c r="C814" s="138"/>
      <c r="D814" s="158"/>
      <c r="E814" s="140"/>
      <c r="F814" s="121"/>
      <c r="G814" s="160" t="e">
        <f ca="1">_xludf.IFS(F814=BASE_DATOS!R$2,"N/A",F814=BASE_DATOS!R$3,"N/A",F814=BASE_DATOS!R$4,"INDICAR",F814=BASE_DATOS!R$7,"N/A",F814=BASE_DATOS!R$5,"INDICAR",F814=BASE_DATOS!R$6,"INDICAR",F814=BASE_DATOS!R$8," INDICAR",F814=BASE_DATOS!R$9," ")</f>
        <v>#NAME?</v>
      </c>
      <c r="H814" s="121"/>
      <c r="I814" s="122"/>
      <c r="J814" s="122"/>
      <c r="K814" s="122"/>
      <c r="L814" s="122"/>
      <c r="M814" s="122"/>
      <c r="N814" s="123">
        <f t="shared" si="22"/>
        <v>0</v>
      </c>
    </row>
    <row r="815" spans="1:14" ht="14.5" hidden="1">
      <c r="A815" s="252"/>
      <c r="B815" s="137"/>
      <c r="C815" s="138"/>
      <c r="D815" s="158"/>
      <c r="E815" s="140"/>
      <c r="F815" s="121"/>
      <c r="G815" s="160" t="e">
        <f ca="1">_xludf.IFS(F815=BASE_DATOS!R$2,"N/A",F815=BASE_DATOS!R$3,"N/A",F815=BASE_DATOS!R$4,"INDICAR",F815=BASE_DATOS!R$7,"N/A",F815=BASE_DATOS!R$5,"INDICAR",F815=BASE_DATOS!R$6,"INDICAR",F815=BASE_DATOS!R$8," INDICAR",F815=BASE_DATOS!R$9," ")</f>
        <v>#NAME?</v>
      </c>
      <c r="H815" s="121"/>
      <c r="I815" s="122"/>
      <c r="J815" s="122"/>
      <c r="K815" s="122"/>
      <c r="L815" s="122"/>
      <c r="M815" s="122"/>
      <c r="N815" s="123">
        <f t="shared" si="22"/>
        <v>0</v>
      </c>
    </row>
    <row r="816" spans="1:14" ht="14.5" hidden="1">
      <c r="A816" s="253"/>
      <c r="B816" s="137"/>
      <c r="C816" s="140"/>
      <c r="D816" s="158"/>
      <c r="E816" s="140"/>
      <c r="F816" s="121"/>
      <c r="G816" s="160" t="e">
        <f ca="1">_xludf.IFS(F816=BASE_DATOS!R$2,"N/A",F816=BASE_DATOS!R$3,"N/A",F816=BASE_DATOS!R$4,"INDICAR",F816=BASE_DATOS!R$7,"N/A",F816=BASE_DATOS!R$5,"INDICAR",F816=BASE_DATOS!R$6,"INDICAR",F816=BASE_DATOS!R$8," INDICAR",F816=BASE_DATOS!R$9," ")</f>
        <v>#NAME?</v>
      </c>
      <c r="H816" s="121"/>
      <c r="I816" s="122"/>
      <c r="J816" s="122"/>
      <c r="K816" s="122"/>
      <c r="L816" s="122"/>
      <c r="M816" s="122"/>
      <c r="N816" s="123">
        <f t="shared" si="22"/>
        <v>0</v>
      </c>
    </row>
    <row r="817" spans="1:14" ht="14.5">
      <c r="A817" s="142"/>
      <c r="B817" s="143"/>
      <c r="C817" s="142"/>
      <c r="D817" s="142"/>
      <c r="E817" s="142"/>
      <c r="F817" s="142"/>
      <c r="G817" s="142"/>
      <c r="H817" s="142"/>
      <c r="I817" s="142"/>
      <c r="J817" s="143"/>
      <c r="K817" s="143"/>
      <c r="L817" s="143"/>
      <c r="M817" s="143"/>
      <c r="N817" s="144"/>
    </row>
    <row r="818" spans="1:14" ht="14.5">
      <c r="A818" s="145"/>
      <c r="B818" s="146"/>
      <c r="C818" s="145"/>
      <c r="D818" s="145"/>
      <c r="E818" s="145"/>
      <c r="F818" s="145"/>
      <c r="G818" s="145"/>
      <c r="H818" s="145"/>
      <c r="I818" s="145"/>
      <c r="J818" s="146"/>
      <c r="K818" s="146"/>
      <c r="L818" s="146"/>
      <c r="M818" s="146"/>
      <c r="N818" s="147"/>
    </row>
    <row r="819" spans="1:14" ht="23.25" customHeight="1">
      <c r="A819" s="254" t="s">
        <v>413</v>
      </c>
      <c r="B819" s="255"/>
      <c r="C819" s="254" t="s">
        <v>225</v>
      </c>
      <c r="D819" s="256"/>
      <c r="E819" s="256"/>
      <c r="F819" s="256"/>
      <c r="G819" s="256"/>
      <c r="H819" s="256"/>
      <c r="I819" s="256"/>
      <c r="J819" s="256"/>
      <c r="K819" s="256"/>
      <c r="L819" s="256"/>
      <c r="M819" s="256"/>
      <c r="N819" s="255"/>
    </row>
    <row r="820" spans="1:14" ht="31">
      <c r="A820" s="99" t="s">
        <v>19</v>
      </c>
      <c r="B820" s="254" t="s">
        <v>28</v>
      </c>
      <c r="C820" s="255"/>
      <c r="D820" s="99" t="s">
        <v>447</v>
      </c>
      <c r="E820" s="258" t="str">
        <f t="array" ref="E820">INDEX(BASE_DATOS!U$2:U$103,MATCH(C819,BASE_DATOS!W$2:W$103,0))</f>
        <v>Fortalecer el desarrollo de la acción sustantiva y sus modalidades (MAS) en correspondencia con las áreas estratégicas institucionales, mayor nivel de articulación, gestión más flexible e impacto para propiciar el desarrollo humano sostenible en las regiones, los territorios y las comunidades</v>
      </c>
      <c r="F820" s="256"/>
      <c r="G820" s="256"/>
      <c r="H820" s="256"/>
      <c r="I820" s="256"/>
      <c r="J820" s="256"/>
      <c r="K820" s="256"/>
      <c r="L820" s="256"/>
      <c r="M820" s="256"/>
      <c r="N820" s="255"/>
    </row>
    <row r="821" spans="1:14" ht="21.75" customHeight="1">
      <c r="A821" s="259" t="s">
        <v>415</v>
      </c>
      <c r="B821" s="277" t="s">
        <v>226</v>
      </c>
      <c r="C821" s="261"/>
      <c r="D821" s="262"/>
      <c r="E821" s="268" t="s">
        <v>416</v>
      </c>
      <c r="F821" s="273" t="str">
        <f t="array" ref="F821">INDEX(BASE_DATOS!Y$2:Y$103,MATCH(B821,BASE_DATOS!X$2:X$103,0))</f>
        <v xml:space="preserve">P. Institucionales E.O. 
P.I. Gestión riesgos desastre 
P.I. para promover la ética en la UNA </v>
      </c>
      <c r="G821" s="247"/>
      <c r="H821" s="247"/>
      <c r="I821" s="274" t="s">
        <v>417</v>
      </c>
      <c r="J821" s="283" t="str">
        <f t="array" ref="J821">INDEX(BASE_DATOS!Z$2:Z$103,MATCH(B821,BASE_DATOS!X$2:X$103,0))</f>
        <v>Cantidad de iniciativas impulsadas para transformación cultural</v>
      </c>
      <c r="K821" s="256"/>
      <c r="L821" s="256"/>
      <c r="M821" s="256"/>
      <c r="N821" s="255"/>
    </row>
    <row r="822" spans="1:14" ht="21.75" customHeight="1">
      <c r="A822" s="252"/>
      <c r="B822" s="263"/>
      <c r="C822" s="247"/>
      <c r="D822" s="264"/>
      <c r="E822" s="252"/>
      <c r="F822" s="247"/>
      <c r="G822" s="247"/>
      <c r="H822" s="247"/>
      <c r="I822" s="252"/>
      <c r="J822" s="276"/>
      <c r="K822" s="256"/>
      <c r="L822" s="256"/>
      <c r="M822" s="256"/>
      <c r="N822" s="255"/>
    </row>
    <row r="823" spans="1:14" ht="21.75" customHeight="1">
      <c r="A823" s="252"/>
      <c r="B823" s="263"/>
      <c r="C823" s="247"/>
      <c r="D823" s="264"/>
      <c r="E823" s="252"/>
      <c r="F823" s="247"/>
      <c r="G823" s="247"/>
      <c r="H823" s="247"/>
      <c r="I823" s="252"/>
      <c r="J823" s="276"/>
      <c r="K823" s="256"/>
      <c r="L823" s="256"/>
      <c r="M823" s="256"/>
      <c r="N823" s="255"/>
    </row>
    <row r="824" spans="1:14" ht="21.75" customHeight="1">
      <c r="A824" s="253"/>
      <c r="B824" s="265"/>
      <c r="C824" s="266"/>
      <c r="D824" s="267"/>
      <c r="E824" s="253"/>
      <c r="F824" s="266"/>
      <c r="G824" s="266"/>
      <c r="H824" s="266"/>
      <c r="I824" s="253"/>
      <c r="J824" s="276"/>
      <c r="K824" s="256"/>
      <c r="L824" s="256"/>
      <c r="M824" s="256"/>
      <c r="N824" s="255"/>
    </row>
    <row r="825" spans="1:14" ht="25.5" customHeight="1">
      <c r="A825" s="269" t="s">
        <v>418</v>
      </c>
      <c r="B825" s="269" t="s">
        <v>419</v>
      </c>
      <c r="C825" s="270" t="s">
        <v>420</v>
      </c>
      <c r="D825" s="269" t="s">
        <v>421</v>
      </c>
      <c r="E825" s="269" t="s">
        <v>422</v>
      </c>
      <c r="F825" s="272" t="s">
        <v>16</v>
      </c>
      <c r="G825" s="269" t="s">
        <v>423</v>
      </c>
      <c r="H825" s="269" t="s">
        <v>424</v>
      </c>
      <c r="I825" s="271" t="s">
        <v>425</v>
      </c>
      <c r="J825" s="256"/>
      <c r="K825" s="256"/>
      <c r="L825" s="256"/>
      <c r="M825" s="256"/>
      <c r="N825" s="255"/>
    </row>
    <row r="826" spans="1:14" ht="25.5" customHeight="1">
      <c r="A826" s="253"/>
      <c r="B826" s="253"/>
      <c r="C826" s="253"/>
      <c r="D826" s="253"/>
      <c r="E826" s="253"/>
      <c r="F826" s="265"/>
      <c r="G826" s="253"/>
      <c r="H826" s="253"/>
      <c r="I826" s="100">
        <v>2023</v>
      </c>
      <c r="J826" s="100">
        <v>2024</v>
      </c>
      <c r="K826" s="100">
        <v>2025</v>
      </c>
      <c r="L826" s="100">
        <v>2026</v>
      </c>
      <c r="M826" s="100">
        <v>2027</v>
      </c>
      <c r="N826" s="148" t="s">
        <v>426</v>
      </c>
    </row>
    <row r="827" spans="1:14" ht="62.5">
      <c r="A827" s="290" t="s">
        <v>682</v>
      </c>
      <c r="B827" s="200" t="s">
        <v>39</v>
      </c>
      <c r="C827" s="138" t="s">
        <v>683</v>
      </c>
      <c r="D827" s="219">
        <v>5</v>
      </c>
      <c r="E827" s="103">
        <v>0</v>
      </c>
      <c r="F827" s="126" t="s">
        <v>25</v>
      </c>
      <c r="G827" s="141" t="e">
        <f ca="1">_xludf.IFS(F827=BASE_DATOS!R$2,"N/A",F827=BASE_DATOS!R$3,"N/A",F827=BASE_DATOS!R$4,"INDICAR",F827=BASE_DATOS!R$7,"N/A",F827=BASE_DATOS!R$5,"INDICAR",F827=BASE_DATOS!R$6,"INDICAR",F827=BASE_DATOS!R$8," INDICAR",F827=BASE_DATOS!R$9," ")</f>
        <v>#NAME?</v>
      </c>
      <c r="H827" s="126" t="s">
        <v>430</v>
      </c>
      <c r="I827" s="127">
        <v>0.2</v>
      </c>
      <c r="J827" s="127">
        <v>0.2</v>
      </c>
      <c r="K827" s="127">
        <v>0.2</v>
      </c>
      <c r="L827" s="127">
        <v>0.2</v>
      </c>
      <c r="M827" s="127">
        <v>0.2</v>
      </c>
      <c r="N827" s="129">
        <f t="shared" ref="N827:N859" si="23">SUM(I827:M827)</f>
        <v>1</v>
      </c>
    </row>
    <row r="828" spans="1:14" ht="14.5">
      <c r="A828" s="249"/>
      <c r="B828" s="137" t="s">
        <v>147</v>
      </c>
      <c r="C828" s="138" t="s">
        <v>684</v>
      </c>
      <c r="D828" s="158">
        <v>1</v>
      </c>
      <c r="E828" s="140">
        <v>0</v>
      </c>
      <c r="F828" s="121" t="s">
        <v>25</v>
      </c>
      <c r="G828" s="160"/>
      <c r="H828" s="121" t="s">
        <v>430</v>
      </c>
      <c r="I828" s="122">
        <v>0.15</v>
      </c>
      <c r="J828" s="122">
        <v>0.15</v>
      </c>
      <c r="K828" s="122">
        <v>0.15</v>
      </c>
      <c r="L828" s="122">
        <v>0.25</v>
      </c>
      <c r="M828" s="122">
        <v>0.3</v>
      </c>
      <c r="N828" s="123">
        <f t="shared" si="23"/>
        <v>1</v>
      </c>
    </row>
    <row r="829" spans="1:14" ht="29">
      <c r="A829" s="249"/>
      <c r="B829" s="137" t="s">
        <v>55</v>
      </c>
      <c r="C829" s="138" t="s">
        <v>685</v>
      </c>
      <c r="D829" s="158">
        <v>1</v>
      </c>
      <c r="E829" s="140">
        <v>0</v>
      </c>
      <c r="F829" s="121" t="s">
        <v>25</v>
      </c>
      <c r="G829" s="160" t="e">
        <f ca="1">_xludf.IFS(F829=BASE_DATOS!R$2,"N/A",F829=BASE_DATOS!R$3,"N/A",F829=BASE_DATOS!R$4,"INDICAR",F829=BASE_DATOS!R$7,"N/A",F829=BASE_DATOS!R$5,"INDICAR",F829=BASE_DATOS!R$6,"INDICAR",F829=BASE_DATOS!R$8," INDICAR",F829=BASE_DATOS!R$9," ")</f>
        <v>#NAME?</v>
      </c>
      <c r="H829" s="121" t="s">
        <v>430</v>
      </c>
      <c r="I829" s="122">
        <v>0.2</v>
      </c>
      <c r="J829" s="122">
        <v>0.2</v>
      </c>
      <c r="K829" s="122">
        <v>0.2</v>
      </c>
      <c r="L829" s="122">
        <v>0.2</v>
      </c>
      <c r="M829" s="122">
        <v>0.2</v>
      </c>
      <c r="N829" s="123">
        <f t="shared" si="23"/>
        <v>1</v>
      </c>
    </row>
    <row r="830" spans="1:14" ht="50">
      <c r="A830" s="249"/>
      <c r="B830" s="137" t="s">
        <v>55</v>
      </c>
      <c r="C830" s="140" t="s">
        <v>686</v>
      </c>
      <c r="D830" s="158">
        <v>4</v>
      </c>
      <c r="E830" s="140"/>
      <c r="F830" s="121" t="s">
        <v>25</v>
      </c>
      <c r="G830" s="160" t="e">
        <f ca="1">_xludf.IFS(F830=BASE_DATOS!R$2,"N/A",F830=BASE_DATOS!R$3,"N/A",F830=BASE_DATOS!R$4,"INDICAR",F830=BASE_DATOS!R$7,"N/A",F830=BASE_DATOS!R$5,"INDICAR",F830=BASE_DATOS!R$6,"INDICAR",F830=BASE_DATOS!R$8," INDICAR",F830=BASE_DATOS!R$9," ")</f>
        <v>#NAME?</v>
      </c>
      <c r="H830" s="121" t="s">
        <v>430</v>
      </c>
      <c r="I830" s="122">
        <v>0.2</v>
      </c>
      <c r="J830" s="122">
        <v>0.2</v>
      </c>
      <c r="K830" s="122">
        <v>0.2</v>
      </c>
      <c r="L830" s="122">
        <v>0.2</v>
      </c>
      <c r="M830" s="122">
        <v>0.2</v>
      </c>
      <c r="N830" s="123">
        <f t="shared" si="23"/>
        <v>1</v>
      </c>
    </row>
    <row r="831" spans="1:14" ht="14.5" hidden="1">
      <c r="A831" s="249"/>
      <c r="B831" s="137"/>
      <c r="C831" s="220"/>
      <c r="D831" s="158"/>
      <c r="E831" s="140"/>
      <c r="F831" s="121"/>
      <c r="G831" s="160"/>
      <c r="H831" s="121"/>
      <c r="I831" s="122"/>
      <c r="J831" s="122"/>
      <c r="K831" s="122"/>
      <c r="L831" s="122"/>
      <c r="M831" s="122"/>
      <c r="N831" s="123">
        <f t="shared" si="23"/>
        <v>0</v>
      </c>
    </row>
    <row r="832" spans="1:14" ht="14.5" hidden="1">
      <c r="A832" s="249"/>
      <c r="B832" s="137"/>
      <c r="C832" s="138"/>
      <c r="D832" s="158"/>
      <c r="E832" s="140"/>
      <c r="F832" s="121"/>
      <c r="G832" s="160" t="e">
        <f ca="1">_xludf.IFS(F832=BASE_DATOS!R$2,"N/A",F832=BASE_DATOS!R$3,"N/A",F832=BASE_DATOS!R$4,"INDICAR",F832=BASE_DATOS!R$7,"N/A",F832=BASE_DATOS!R$5,"INDICAR",F832=BASE_DATOS!R$6,"INDICAR",F832=BASE_DATOS!R$8," INDICAR",F832=BASE_DATOS!R$9," ")</f>
        <v>#NAME?</v>
      </c>
      <c r="H832" s="121"/>
      <c r="I832" s="122"/>
      <c r="J832" s="122"/>
      <c r="K832" s="122"/>
      <c r="L832" s="122"/>
      <c r="M832" s="122"/>
      <c r="N832" s="123">
        <f t="shared" si="23"/>
        <v>0</v>
      </c>
    </row>
    <row r="833" spans="1:14" ht="14.5" hidden="1">
      <c r="A833" s="249"/>
      <c r="B833" s="137"/>
      <c r="C833" s="138"/>
      <c r="D833" s="158"/>
      <c r="E833" s="140"/>
      <c r="F833" s="121"/>
      <c r="G833" s="160" t="e">
        <f ca="1">_xludf.IFS(F833=BASE_DATOS!R$2,"N/A",F833=BASE_DATOS!R$3,"N/A",F833=BASE_DATOS!R$4,"INDICAR",F833=BASE_DATOS!R$7,"N/A",F833=BASE_DATOS!R$5,"INDICAR",F833=BASE_DATOS!R$6,"INDICAR",F833=BASE_DATOS!R$8," INDICAR",F833=BASE_DATOS!R$9," ")</f>
        <v>#NAME?</v>
      </c>
      <c r="H833" s="121"/>
      <c r="I833" s="122"/>
      <c r="J833" s="122"/>
      <c r="K833" s="122"/>
      <c r="L833" s="122"/>
      <c r="M833" s="122"/>
      <c r="N833" s="123">
        <f t="shared" si="23"/>
        <v>0</v>
      </c>
    </row>
    <row r="834" spans="1:14" ht="14.5" hidden="1">
      <c r="A834" s="249"/>
      <c r="B834" s="137"/>
      <c r="C834" s="138"/>
      <c r="D834" s="158"/>
      <c r="E834" s="140"/>
      <c r="F834" s="121"/>
      <c r="G834" s="160" t="e">
        <f ca="1">_xludf.IFS(F834=BASE_DATOS!R$2,"N/A",F834=BASE_DATOS!R$3,"N/A",F834=BASE_DATOS!R$4,"INDICAR",F834=BASE_DATOS!R$7,"N/A",F834=BASE_DATOS!R$5,"INDICAR",F834=BASE_DATOS!R$6,"INDICAR",F834=BASE_DATOS!R$8," INDICAR",F834=BASE_DATOS!R$9," ")</f>
        <v>#NAME?</v>
      </c>
      <c r="H834" s="121"/>
      <c r="I834" s="122"/>
      <c r="J834" s="122"/>
      <c r="K834" s="122"/>
      <c r="L834" s="122"/>
      <c r="M834" s="122"/>
      <c r="N834" s="123">
        <f t="shared" si="23"/>
        <v>0</v>
      </c>
    </row>
    <row r="835" spans="1:14" ht="14.5" hidden="1">
      <c r="A835" s="249"/>
      <c r="B835" s="137"/>
      <c r="C835" s="138"/>
      <c r="D835" s="158"/>
      <c r="E835" s="140"/>
      <c r="F835" s="121"/>
      <c r="G835" s="160" t="e">
        <f ca="1">_xludf.IFS(F835=BASE_DATOS!R$2,"N/A",F835=BASE_DATOS!R$3,"N/A",F835=BASE_DATOS!R$4,"INDICAR",F835=BASE_DATOS!R$7,"N/A",F835=BASE_DATOS!R$5,"INDICAR",F835=BASE_DATOS!R$6,"INDICAR",F835=BASE_DATOS!R$8," INDICAR",F835=BASE_DATOS!R$9," ")</f>
        <v>#NAME?</v>
      </c>
      <c r="H835" s="121"/>
      <c r="I835" s="122"/>
      <c r="J835" s="122"/>
      <c r="K835" s="122"/>
      <c r="L835" s="122"/>
      <c r="M835" s="122"/>
      <c r="N835" s="123">
        <f t="shared" si="23"/>
        <v>0</v>
      </c>
    </row>
    <row r="836" spans="1:14" ht="14.5" hidden="1">
      <c r="A836" s="249"/>
      <c r="B836" s="137"/>
      <c r="C836" s="138"/>
      <c r="D836" s="158"/>
      <c r="E836" s="140"/>
      <c r="F836" s="121"/>
      <c r="G836" s="160" t="e">
        <f ca="1">_xludf.IFS(F836=BASE_DATOS!R$2,"N/A",F836=BASE_DATOS!R$3,"N/A",F836=BASE_DATOS!R$4,"INDICAR",F836=BASE_DATOS!R$7,"N/A",F836=BASE_DATOS!R$5,"INDICAR",F836=BASE_DATOS!R$6,"INDICAR",F836=BASE_DATOS!R$8," INDICAR",F836=BASE_DATOS!R$9," ")</f>
        <v>#NAME?</v>
      </c>
      <c r="H836" s="121"/>
      <c r="I836" s="122"/>
      <c r="J836" s="122"/>
      <c r="K836" s="122"/>
      <c r="L836" s="122"/>
      <c r="M836" s="122"/>
      <c r="N836" s="123">
        <f t="shared" si="23"/>
        <v>0</v>
      </c>
    </row>
    <row r="837" spans="1:14" ht="14.5" hidden="1">
      <c r="A837" s="250"/>
      <c r="B837" s="137"/>
      <c r="C837" s="140"/>
      <c r="D837" s="158"/>
      <c r="E837" s="140"/>
      <c r="F837" s="121"/>
      <c r="G837" s="160" t="e">
        <f ca="1">_xludf.IFS(F837=BASE_DATOS!R$2,"N/A",F837=BASE_DATOS!R$3,"N/A",F837=BASE_DATOS!R$4,"INDICAR",F837=BASE_DATOS!R$7,"N/A",F837=BASE_DATOS!R$5,"INDICAR",F837=BASE_DATOS!R$6,"INDICAR",F837=BASE_DATOS!R$8," INDICAR",F837=BASE_DATOS!R$9," ")</f>
        <v>#NAME?</v>
      </c>
      <c r="H837" s="121"/>
      <c r="I837" s="122"/>
      <c r="J837" s="122"/>
      <c r="K837" s="122"/>
      <c r="L837" s="122"/>
      <c r="M837" s="122"/>
      <c r="N837" s="123">
        <f t="shared" si="23"/>
        <v>0</v>
      </c>
    </row>
    <row r="838" spans="1:14" ht="14.5" hidden="1">
      <c r="A838" s="251"/>
      <c r="B838" s="137"/>
      <c r="C838" s="138"/>
      <c r="D838" s="158"/>
      <c r="E838" s="140"/>
      <c r="F838" s="121"/>
      <c r="G838" s="160" t="e">
        <f ca="1">_xludf.IFS(F838=BASE_DATOS!R$2,"N/A",F838=BASE_DATOS!R$3,"N/A",F838=BASE_DATOS!R$4,"INDICAR",F838=BASE_DATOS!R$7,"N/A",F838=BASE_DATOS!R$5,"INDICAR",F838=BASE_DATOS!R$6,"INDICAR",F838=BASE_DATOS!R$8," INDICAR",F838=BASE_DATOS!R$9," ")</f>
        <v>#NAME?</v>
      </c>
      <c r="H838" s="121"/>
      <c r="I838" s="122"/>
      <c r="J838" s="122"/>
      <c r="K838" s="122"/>
      <c r="L838" s="122"/>
      <c r="M838" s="122"/>
      <c r="N838" s="123">
        <f t="shared" si="23"/>
        <v>0</v>
      </c>
    </row>
    <row r="839" spans="1:14" ht="14.5" hidden="1">
      <c r="A839" s="252"/>
      <c r="B839" s="137"/>
      <c r="C839" s="138"/>
      <c r="D839" s="158"/>
      <c r="E839" s="140"/>
      <c r="F839" s="121"/>
      <c r="G839" s="160" t="e">
        <f ca="1">_xludf.IFS(F839=BASE_DATOS!R$2,"N/A",F839=BASE_DATOS!R$3,"N/A",F839=BASE_DATOS!R$4,"INDICAR",F839=BASE_DATOS!R$7,"N/A",F839=BASE_DATOS!R$5,"INDICAR",F839=BASE_DATOS!R$6,"INDICAR",F839=BASE_DATOS!R$8," INDICAR",F839=BASE_DATOS!R$9," ")</f>
        <v>#NAME?</v>
      </c>
      <c r="H839" s="121"/>
      <c r="I839" s="122"/>
      <c r="J839" s="122"/>
      <c r="K839" s="122"/>
      <c r="L839" s="122"/>
      <c r="M839" s="122"/>
      <c r="N839" s="123">
        <f t="shared" si="23"/>
        <v>0</v>
      </c>
    </row>
    <row r="840" spans="1:14" ht="14.5" hidden="1">
      <c r="A840" s="252"/>
      <c r="B840" s="137"/>
      <c r="C840" s="138"/>
      <c r="D840" s="158"/>
      <c r="E840" s="140"/>
      <c r="F840" s="121"/>
      <c r="G840" s="160" t="e">
        <f ca="1">_xludf.IFS(F840=BASE_DATOS!R$2,"N/A",F840=BASE_DATOS!R$3,"N/A",F840=BASE_DATOS!R$4,"INDICAR",F840=BASE_DATOS!R$7,"N/A",F840=BASE_DATOS!R$5,"INDICAR",F840=BASE_DATOS!R$6,"INDICAR",F840=BASE_DATOS!R$8," INDICAR",F840=BASE_DATOS!R$9," ")</f>
        <v>#NAME?</v>
      </c>
      <c r="H840" s="121"/>
      <c r="I840" s="122"/>
      <c r="J840" s="122"/>
      <c r="K840" s="122"/>
      <c r="L840" s="122"/>
      <c r="M840" s="122"/>
      <c r="N840" s="123">
        <f t="shared" si="23"/>
        <v>0</v>
      </c>
    </row>
    <row r="841" spans="1:14" ht="14.5" hidden="1">
      <c r="A841" s="252"/>
      <c r="B841" s="137"/>
      <c r="C841" s="138"/>
      <c r="D841" s="158"/>
      <c r="E841" s="140"/>
      <c r="F841" s="121"/>
      <c r="G841" s="160" t="e">
        <f ca="1">_xludf.IFS(F841=BASE_DATOS!R$2,"N/A",F841=BASE_DATOS!R$3,"N/A",F841=BASE_DATOS!R$4,"INDICAR",F841=BASE_DATOS!R$7,"N/A",F841=BASE_DATOS!R$5,"INDICAR",F841=BASE_DATOS!R$6,"INDICAR",F841=BASE_DATOS!R$8," INDICAR",F841=BASE_DATOS!R$9," ")</f>
        <v>#NAME?</v>
      </c>
      <c r="H841" s="121"/>
      <c r="I841" s="122"/>
      <c r="J841" s="122"/>
      <c r="K841" s="122"/>
      <c r="L841" s="122"/>
      <c r="M841" s="122"/>
      <c r="N841" s="123">
        <f t="shared" si="23"/>
        <v>0</v>
      </c>
    </row>
    <row r="842" spans="1:14" ht="14.5" hidden="1">
      <c r="A842" s="252"/>
      <c r="B842" s="137"/>
      <c r="C842" s="138"/>
      <c r="D842" s="158"/>
      <c r="E842" s="140"/>
      <c r="F842" s="121"/>
      <c r="G842" s="160" t="e">
        <f ca="1">_xludf.IFS(F842=BASE_DATOS!R$2,"N/A",F842=BASE_DATOS!R$3,"N/A",F842=BASE_DATOS!R$4,"INDICAR",F842=BASE_DATOS!R$7,"N/A",F842=BASE_DATOS!R$5,"INDICAR",F842=BASE_DATOS!R$6,"INDICAR",F842=BASE_DATOS!R$8," INDICAR",F842=BASE_DATOS!R$9," ")</f>
        <v>#NAME?</v>
      </c>
      <c r="H842" s="121"/>
      <c r="I842" s="122"/>
      <c r="J842" s="122"/>
      <c r="K842" s="122"/>
      <c r="L842" s="122"/>
      <c r="M842" s="122"/>
      <c r="N842" s="123">
        <f t="shared" si="23"/>
        <v>0</v>
      </c>
    </row>
    <row r="843" spans="1:14" ht="14.5" hidden="1">
      <c r="A843" s="252"/>
      <c r="B843" s="137"/>
      <c r="C843" s="138"/>
      <c r="D843" s="158"/>
      <c r="E843" s="140"/>
      <c r="F843" s="121"/>
      <c r="G843" s="160" t="e">
        <f ca="1">_xludf.IFS(F843=BASE_DATOS!R$2,"N/A",F843=BASE_DATOS!R$3,"N/A",F843=BASE_DATOS!R$4,"INDICAR",F843=BASE_DATOS!R$7,"N/A",F843=BASE_DATOS!R$5,"INDICAR",F843=BASE_DATOS!R$6,"INDICAR",F843=BASE_DATOS!R$8," INDICAR",F843=BASE_DATOS!R$9," ")</f>
        <v>#NAME?</v>
      </c>
      <c r="H843" s="121"/>
      <c r="I843" s="122"/>
      <c r="J843" s="122"/>
      <c r="K843" s="122"/>
      <c r="L843" s="122"/>
      <c r="M843" s="122"/>
      <c r="N843" s="123">
        <f t="shared" si="23"/>
        <v>0</v>
      </c>
    </row>
    <row r="844" spans="1:14" ht="14.5" hidden="1">
      <c r="A844" s="252"/>
      <c r="B844" s="137"/>
      <c r="C844" s="138"/>
      <c r="D844" s="158"/>
      <c r="E844" s="140"/>
      <c r="F844" s="121"/>
      <c r="G844" s="160" t="e">
        <f ca="1">_xludf.IFS(F844=BASE_DATOS!R$2,"N/A",F844=BASE_DATOS!R$3,"N/A",F844=BASE_DATOS!R$4,"INDICAR",F844=BASE_DATOS!R$7,"N/A",F844=BASE_DATOS!R$5,"INDICAR",F844=BASE_DATOS!R$6,"INDICAR",F844=BASE_DATOS!R$8," INDICAR",F844=BASE_DATOS!R$9," ")</f>
        <v>#NAME?</v>
      </c>
      <c r="H844" s="121"/>
      <c r="I844" s="122"/>
      <c r="J844" s="122"/>
      <c r="K844" s="122"/>
      <c r="L844" s="122"/>
      <c r="M844" s="122"/>
      <c r="N844" s="123">
        <f t="shared" si="23"/>
        <v>0</v>
      </c>
    </row>
    <row r="845" spans="1:14" ht="14.5" hidden="1">
      <c r="A845" s="252"/>
      <c r="B845" s="137"/>
      <c r="C845" s="138"/>
      <c r="D845" s="158"/>
      <c r="E845" s="140"/>
      <c r="F845" s="121"/>
      <c r="G845" s="160" t="e">
        <f ca="1">_xludf.IFS(F845=BASE_DATOS!R$2,"N/A",F845=BASE_DATOS!R$3,"N/A",F845=BASE_DATOS!R$4,"INDICAR",F845=BASE_DATOS!R$7,"N/A",F845=BASE_DATOS!R$5,"INDICAR",F845=BASE_DATOS!R$6,"INDICAR",F845=BASE_DATOS!R$8," INDICAR",F845=BASE_DATOS!R$9," ")</f>
        <v>#NAME?</v>
      </c>
      <c r="H845" s="121"/>
      <c r="I845" s="122"/>
      <c r="J845" s="122"/>
      <c r="K845" s="122"/>
      <c r="L845" s="122"/>
      <c r="M845" s="122"/>
      <c r="N845" s="123">
        <f t="shared" si="23"/>
        <v>0</v>
      </c>
    </row>
    <row r="846" spans="1:14" ht="14.5" hidden="1">
      <c r="A846" s="252"/>
      <c r="B846" s="137"/>
      <c r="C846" s="138"/>
      <c r="D846" s="158"/>
      <c r="E846" s="140"/>
      <c r="F846" s="121"/>
      <c r="G846" s="160" t="e">
        <f ca="1">_xludf.IFS(F846=BASE_DATOS!R$2,"N/A",F846=BASE_DATOS!R$3,"N/A",F846=BASE_DATOS!R$4,"INDICAR",F846=BASE_DATOS!R$7,"N/A",F846=BASE_DATOS!R$5,"INDICAR",F846=BASE_DATOS!R$6,"INDICAR",F846=BASE_DATOS!R$8," INDICAR",F846=BASE_DATOS!R$9," ")</f>
        <v>#NAME?</v>
      </c>
      <c r="H846" s="121"/>
      <c r="I846" s="122"/>
      <c r="J846" s="122"/>
      <c r="K846" s="122"/>
      <c r="L846" s="122"/>
      <c r="M846" s="122"/>
      <c r="N846" s="123">
        <f t="shared" si="23"/>
        <v>0</v>
      </c>
    </row>
    <row r="847" spans="1:14" ht="14.5" hidden="1">
      <c r="A847" s="252"/>
      <c r="B847" s="137"/>
      <c r="C847" s="138"/>
      <c r="D847" s="158"/>
      <c r="E847" s="140"/>
      <c r="F847" s="121"/>
      <c r="G847" s="160" t="e">
        <f ca="1">_xludf.IFS(F847=BASE_DATOS!R$2,"N/A",F847=BASE_DATOS!R$3,"N/A",F847=BASE_DATOS!R$4,"INDICAR",F847=BASE_DATOS!R$7,"N/A",F847=BASE_DATOS!R$5,"INDICAR",F847=BASE_DATOS!R$6,"INDICAR",F847=BASE_DATOS!R$8," INDICAR",F847=BASE_DATOS!R$9," ")</f>
        <v>#NAME?</v>
      </c>
      <c r="H847" s="121"/>
      <c r="I847" s="122"/>
      <c r="J847" s="122"/>
      <c r="K847" s="122"/>
      <c r="L847" s="122"/>
      <c r="M847" s="122"/>
      <c r="N847" s="123">
        <f t="shared" si="23"/>
        <v>0</v>
      </c>
    </row>
    <row r="848" spans="1:14" ht="14.5" hidden="1">
      <c r="A848" s="253"/>
      <c r="B848" s="137"/>
      <c r="C848" s="140"/>
      <c r="D848" s="158"/>
      <c r="E848" s="140"/>
      <c r="F848" s="121"/>
      <c r="G848" s="160" t="e">
        <f ca="1">_xludf.IFS(F848=BASE_DATOS!R$2,"N/A",F848=BASE_DATOS!R$3,"N/A",F848=BASE_DATOS!R$4,"INDICAR",F848=BASE_DATOS!R$7,"N/A",F848=BASE_DATOS!R$5,"INDICAR",F848=BASE_DATOS!R$6,"INDICAR",F848=BASE_DATOS!R$8," INDICAR",F848=BASE_DATOS!R$9," ")</f>
        <v>#NAME?</v>
      </c>
      <c r="H848" s="121"/>
      <c r="I848" s="122"/>
      <c r="J848" s="122"/>
      <c r="K848" s="122"/>
      <c r="L848" s="122"/>
      <c r="M848" s="122"/>
      <c r="N848" s="123">
        <f t="shared" si="23"/>
        <v>0</v>
      </c>
    </row>
    <row r="849" spans="1:14" ht="14.5" hidden="1">
      <c r="A849" s="251"/>
      <c r="B849" s="137"/>
      <c r="C849" s="138"/>
      <c r="D849" s="158"/>
      <c r="E849" s="140"/>
      <c r="F849" s="121"/>
      <c r="G849" s="160" t="e">
        <f ca="1">_xludf.IFS(F849=BASE_DATOS!R$2,"N/A",F849=BASE_DATOS!R$3,"N/A",F849=BASE_DATOS!R$4,"INDICAR",F849=BASE_DATOS!R$7,"N/A",F849=BASE_DATOS!R$5,"INDICAR",F849=BASE_DATOS!R$6,"INDICAR",F849=BASE_DATOS!R$8," INDICAR",F849=BASE_DATOS!R$9," ")</f>
        <v>#NAME?</v>
      </c>
      <c r="H849" s="121"/>
      <c r="I849" s="122"/>
      <c r="J849" s="122"/>
      <c r="K849" s="122"/>
      <c r="L849" s="122"/>
      <c r="M849" s="122"/>
      <c r="N849" s="123">
        <f t="shared" si="23"/>
        <v>0</v>
      </c>
    </row>
    <row r="850" spans="1:14" ht="14.5" hidden="1">
      <c r="A850" s="252"/>
      <c r="B850" s="137"/>
      <c r="C850" s="138"/>
      <c r="D850" s="158"/>
      <c r="E850" s="140"/>
      <c r="F850" s="121"/>
      <c r="G850" s="160" t="e">
        <f ca="1">_xludf.IFS(F850=BASE_DATOS!R$2,"N/A",F850=BASE_DATOS!R$3,"N/A",F850=BASE_DATOS!R$4,"INDICAR",F850=BASE_DATOS!R$7,"N/A",F850=BASE_DATOS!R$5,"INDICAR",F850=BASE_DATOS!R$6,"INDICAR",F850=BASE_DATOS!R$8," INDICAR",F850=BASE_DATOS!R$9," ")</f>
        <v>#NAME?</v>
      </c>
      <c r="H850" s="121"/>
      <c r="I850" s="122"/>
      <c r="J850" s="122"/>
      <c r="K850" s="122"/>
      <c r="L850" s="122"/>
      <c r="M850" s="122"/>
      <c r="N850" s="123">
        <f t="shared" si="23"/>
        <v>0</v>
      </c>
    </row>
    <row r="851" spans="1:14" ht="14.5" hidden="1">
      <c r="A851" s="252"/>
      <c r="B851" s="137"/>
      <c r="C851" s="138"/>
      <c r="D851" s="158"/>
      <c r="E851" s="140"/>
      <c r="F851" s="121"/>
      <c r="G851" s="160" t="e">
        <f ca="1">_xludf.IFS(F851=BASE_DATOS!R$2,"N/A",F851=BASE_DATOS!R$3,"N/A",F851=BASE_DATOS!R$4,"INDICAR",F851=BASE_DATOS!R$7,"N/A",F851=BASE_DATOS!R$5,"INDICAR",F851=BASE_DATOS!R$6,"INDICAR",F851=BASE_DATOS!R$8," INDICAR",F851=BASE_DATOS!R$9," ")</f>
        <v>#NAME?</v>
      </c>
      <c r="H851" s="121"/>
      <c r="I851" s="122"/>
      <c r="J851" s="122"/>
      <c r="K851" s="122"/>
      <c r="L851" s="122"/>
      <c r="M851" s="122"/>
      <c r="N851" s="123">
        <f t="shared" si="23"/>
        <v>0</v>
      </c>
    </row>
    <row r="852" spans="1:14" ht="14.5" hidden="1">
      <c r="A852" s="252"/>
      <c r="B852" s="137"/>
      <c r="C852" s="138"/>
      <c r="D852" s="158"/>
      <c r="E852" s="140"/>
      <c r="F852" s="121"/>
      <c r="G852" s="160" t="e">
        <f ca="1">_xludf.IFS(F852=BASE_DATOS!R$2,"N/A",F852=BASE_DATOS!R$3,"N/A",F852=BASE_DATOS!R$4,"INDICAR",F852=BASE_DATOS!R$7,"N/A",F852=BASE_DATOS!R$5,"INDICAR",F852=BASE_DATOS!R$6,"INDICAR",F852=BASE_DATOS!R$8," INDICAR",F852=BASE_DATOS!R$9," ")</f>
        <v>#NAME?</v>
      </c>
      <c r="H852" s="121"/>
      <c r="I852" s="122"/>
      <c r="J852" s="122"/>
      <c r="K852" s="122"/>
      <c r="L852" s="122"/>
      <c r="M852" s="122"/>
      <c r="N852" s="123">
        <f t="shared" si="23"/>
        <v>0</v>
      </c>
    </row>
    <row r="853" spans="1:14" ht="14.5" hidden="1">
      <c r="A853" s="252"/>
      <c r="B853" s="137"/>
      <c r="C853" s="138"/>
      <c r="D853" s="158"/>
      <c r="E853" s="140"/>
      <c r="F853" s="121"/>
      <c r="G853" s="160" t="e">
        <f ca="1">_xludf.IFS(F853=BASE_DATOS!R$2,"N/A",F853=BASE_DATOS!R$3,"N/A",F853=BASE_DATOS!R$4,"INDICAR",F853=BASE_DATOS!R$7,"N/A",F853=BASE_DATOS!R$5,"INDICAR",F853=BASE_DATOS!R$6,"INDICAR",F853=BASE_DATOS!R$8," INDICAR",F853=BASE_DATOS!R$9," ")</f>
        <v>#NAME?</v>
      </c>
      <c r="H853" s="121"/>
      <c r="I853" s="122"/>
      <c r="J853" s="122"/>
      <c r="K853" s="122"/>
      <c r="L853" s="122"/>
      <c r="M853" s="122"/>
      <c r="N853" s="123">
        <f t="shared" si="23"/>
        <v>0</v>
      </c>
    </row>
    <row r="854" spans="1:14" ht="26.25" hidden="1" customHeight="1">
      <c r="A854" s="252"/>
      <c r="B854" s="137"/>
      <c r="C854" s="138"/>
      <c r="D854" s="158"/>
      <c r="E854" s="140"/>
      <c r="F854" s="121"/>
      <c r="G854" s="160" t="e">
        <f ca="1">_xludf.IFS(F854=BASE_DATOS!R$2,"N/A",F854=BASE_DATOS!R$3,"N/A",F854=BASE_DATOS!R$4,"INDICAR",F854=BASE_DATOS!R$7,"N/A",F854=BASE_DATOS!R$5,"INDICAR",F854=BASE_DATOS!R$6,"INDICAR",F854=BASE_DATOS!R$8," INDICAR",F854=BASE_DATOS!R$9," ")</f>
        <v>#NAME?</v>
      </c>
      <c r="H854" s="121"/>
      <c r="I854" s="122"/>
      <c r="J854" s="122"/>
      <c r="K854" s="122"/>
      <c r="L854" s="122"/>
      <c r="M854" s="122"/>
      <c r="N854" s="123">
        <f t="shared" si="23"/>
        <v>0</v>
      </c>
    </row>
    <row r="855" spans="1:14" ht="30.75" hidden="1" customHeight="1">
      <c r="A855" s="252"/>
      <c r="B855" s="137"/>
      <c r="C855" s="138"/>
      <c r="D855" s="158"/>
      <c r="E855" s="140"/>
      <c r="F855" s="121"/>
      <c r="G855" s="160" t="e">
        <f ca="1">_xludf.IFS(F855=BASE_DATOS!R$2,"N/A",F855=BASE_DATOS!R$3,"N/A",F855=BASE_DATOS!R$4,"INDICAR",F855=BASE_DATOS!R$7,"N/A",F855=BASE_DATOS!R$5,"INDICAR",F855=BASE_DATOS!R$6,"INDICAR",F855=BASE_DATOS!R$8," INDICAR",F855=BASE_DATOS!R$9," ")</f>
        <v>#NAME?</v>
      </c>
      <c r="H855" s="121"/>
      <c r="I855" s="122"/>
      <c r="J855" s="122"/>
      <c r="K855" s="122"/>
      <c r="L855" s="122"/>
      <c r="M855" s="122"/>
      <c r="N855" s="123">
        <f t="shared" si="23"/>
        <v>0</v>
      </c>
    </row>
    <row r="856" spans="1:14" ht="14.5" hidden="1">
      <c r="A856" s="252"/>
      <c r="B856" s="137"/>
      <c r="C856" s="138"/>
      <c r="D856" s="158"/>
      <c r="E856" s="140"/>
      <c r="F856" s="121"/>
      <c r="G856" s="160" t="e">
        <f ca="1">_xludf.IFS(F856=BASE_DATOS!R$2,"N/A",F856=BASE_DATOS!R$3,"N/A",F856=BASE_DATOS!R$4,"INDICAR",F856=BASE_DATOS!R$7,"N/A",F856=BASE_DATOS!R$5,"INDICAR",F856=BASE_DATOS!R$6,"INDICAR",F856=BASE_DATOS!R$8," INDICAR",F856=BASE_DATOS!R$9," ")</f>
        <v>#NAME?</v>
      </c>
      <c r="H856" s="121"/>
      <c r="I856" s="122"/>
      <c r="J856" s="122"/>
      <c r="K856" s="122"/>
      <c r="L856" s="122"/>
      <c r="M856" s="122"/>
      <c r="N856" s="123">
        <f t="shared" si="23"/>
        <v>0</v>
      </c>
    </row>
    <row r="857" spans="1:14" ht="14.5" hidden="1">
      <c r="A857" s="252"/>
      <c r="B857" s="137"/>
      <c r="C857" s="138"/>
      <c r="D857" s="158"/>
      <c r="E857" s="140"/>
      <c r="F857" s="121"/>
      <c r="G857" s="160" t="e">
        <f ca="1">_xludf.IFS(F857=BASE_DATOS!R$2,"N/A",F857=BASE_DATOS!R$3,"N/A",F857=BASE_DATOS!R$4,"INDICAR",F857=BASE_DATOS!R$7,"N/A",F857=BASE_DATOS!R$5,"INDICAR",F857=BASE_DATOS!R$6,"INDICAR",F857=BASE_DATOS!R$8," INDICAR",F857=BASE_DATOS!R$9," ")</f>
        <v>#NAME?</v>
      </c>
      <c r="H857" s="121"/>
      <c r="I857" s="122"/>
      <c r="J857" s="122"/>
      <c r="K857" s="122"/>
      <c r="L857" s="122"/>
      <c r="M857" s="122"/>
      <c r="N857" s="123">
        <f t="shared" si="23"/>
        <v>0</v>
      </c>
    </row>
    <row r="858" spans="1:14" ht="14.5" hidden="1">
      <c r="A858" s="252"/>
      <c r="B858" s="137"/>
      <c r="C858" s="138"/>
      <c r="D858" s="158"/>
      <c r="E858" s="140"/>
      <c r="F858" s="121"/>
      <c r="G858" s="160" t="e">
        <f ca="1">_xludf.IFS(F858=BASE_DATOS!R$2,"N/A",F858=BASE_DATOS!R$3,"N/A",F858=BASE_DATOS!R$4,"INDICAR",F858=BASE_DATOS!R$7,"N/A",F858=BASE_DATOS!R$5,"INDICAR",F858=BASE_DATOS!R$6,"INDICAR",F858=BASE_DATOS!R$8," INDICAR",F858=BASE_DATOS!R$9," ")</f>
        <v>#NAME?</v>
      </c>
      <c r="H858" s="121"/>
      <c r="I858" s="122"/>
      <c r="J858" s="122"/>
      <c r="K858" s="122"/>
      <c r="L858" s="122"/>
      <c r="M858" s="122"/>
      <c r="N858" s="123">
        <f t="shared" si="23"/>
        <v>0</v>
      </c>
    </row>
    <row r="859" spans="1:14" ht="14.5" hidden="1">
      <c r="A859" s="253"/>
      <c r="B859" s="137"/>
      <c r="C859" s="140"/>
      <c r="D859" s="158"/>
      <c r="E859" s="140"/>
      <c r="F859" s="121"/>
      <c r="G859" s="160" t="e">
        <f ca="1">_xludf.IFS(F859=BASE_DATOS!R$2,"N/A",F859=BASE_DATOS!R$3,"N/A",F859=BASE_DATOS!R$4,"INDICAR",F859=BASE_DATOS!R$7,"N/A",F859=BASE_DATOS!R$5,"INDICAR",F859=BASE_DATOS!R$6,"INDICAR",F859=BASE_DATOS!R$8," INDICAR",F859=BASE_DATOS!R$9," ")</f>
        <v>#NAME?</v>
      </c>
      <c r="H859" s="121"/>
      <c r="I859" s="122"/>
      <c r="J859" s="122"/>
      <c r="K859" s="122"/>
      <c r="L859" s="122"/>
      <c r="M859" s="122"/>
      <c r="N859" s="123">
        <f t="shared" si="23"/>
        <v>0</v>
      </c>
    </row>
    <row r="860" spans="1:14" ht="14.5">
      <c r="A860" s="142">
        <v>20</v>
      </c>
      <c r="B860" s="143"/>
      <c r="C860" s="142"/>
      <c r="D860" s="142"/>
      <c r="E860" s="142"/>
      <c r="F860" s="142"/>
      <c r="G860" s="142"/>
      <c r="H860" s="142"/>
      <c r="I860" s="142"/>
      <c r="J860" s="143"/>
      <c r="K860" s="143"/>
      <c r="L860" s="143"/>
      <c r="M860" s="143"/>
      <c r="N860" s="144"/>
    </row>
    <row r="861" spans="1:14" ht="14.5">
      <c r="A861" s="145"/>
      <c r="B861" s="146"/>
      <c r="C861" s="145"/>
      <c r="D861" s="145"/>
      <c r="E861" s="145"/>
      <c r="F861" s="145"/>
      <c r="G861" s="145"/>
      <c r="H861" s="145"/>
      <c r="I861" s="145"/>
      <c r="J861" s="146"/>
      <c r="K861" s="146"/>
      <c r="L861" s="146"/>
      <c r="M861" s="146"/>
      <c r="N861" s="147"/>
    </row>
    <row r="862" spans="1:14" ht="21" hidden="1" customHeight="1">
      <c r="A862" s="254" t="s">
        <v>413</v>
      </c>
      <c r="B862" s="255"/>
      <c r="C862" s="254" t="s">
        <v>225</v>
      </c>
      <c r="D862" s="256"/>
      <c r="E862" s="256"/>
      <c r="F862" s="256"/>
      <c r="G862" s="256"/>
      <c r="H862" s="256"/>
      <c r="I862" s="256"/>
      <c r="J862" s="256"/>
      <c r="K862" s="256"/>
      <c r="L862" s="256"/>
      <c r="M862" s="256"/>
      <c r="N862" s="255"/>
    </row>
    <row r="863" spans="1:14" ht="31" hidden="1">
      <c r="A863" s="99" t="s">
        <v>19</v>
      </c>
      <c r="B863" s="254" t="s">
        <v>90</v>
      </c>
      <c r="C863" s="255"/>
      <c r="D863" s="99" t="s">
        <v>447</v>
      </c>
      <c r="E863" s="258" t="str">
        <f t="array" ref="E863">INDEX(BASE_DATOS!U$2:U$103,MATCH(C862,BASE_DATOS!W$2:W$103,0))</f>
        <v>Fortalecer el desarrollo de la acción sustantiva y sus modalidades (MAS) en correspondencia con las áreas estratégicas institucionales, mayor nivel de articulación, gestión más flexible e impacto para propiciar el desarrollo humano sostenible en las regiones, los territorios y las comunidades</v>
      </c>
      <c r="F863" s="256"/>
      <c r="G863" s="256"/>
      <c r="H863" s="256"/>
      <c r="I863" s="256"/>
      <c r="J863" s="256"/>
      <c r="K863" s="256"/>
      <c r="L863" s="256"/>
      <c r="M863" s="256"/>
      <c r="N863" s="255"/>
    </row>
    <row r="864" spans="1:14" ht="32.25" hidden="1" customHeight="1">
      <c r="A864" s="259" t="s">
        <v>415</v>
      </c>
      <c r="B864" s="277" t="s">
        <v>229</v>
      </c>
      <c r="C864" s="261"/>
      <c r="D864" s="262"/>
      <c r="E864" s="268" t="s">
        <v>416</v>
      </c>
      <c r="F864" s="273" t="str">
        <f t="array" ref="F864">INDEX(BASE_DATOS!Y$2:Y$103,MATCH(B864,BASE_DATOS!X$2:X$103,0))</f>
        <v>P. Institucionales E.O. 
P.I. Gestión riesgos desastre 
P. Desarrollo regional 
P.I. para promover la ética en la UNA 
P. contra el hostigamiento sexual 
P. I. para la ejecución de actividades externas con contraprestación financiera. 
P. Investigación Universitaria 
P. Extensión Universitaria</v>
      </c>
      <c r="G864" s="247"/>
      <c r="H864" s="247"/>
      <c r="I864" s="274" t="s">
        <v>417</v>
      </c>
      <c r="J864" s="283" t="str">
        <f t="array" ref="J864">INDEX(BASE_DATOS!Z$2:Z$103,MATCH(B864,BASE_DATOS!X$2:X$103,0))</f>
        <v>Cantidad de áreas estratégicas institucionales actualizadas</v>
      </c>
      <c r="K864" s="256"/>
      <c r="L864" s="256"/>
      <c r="M864" s="256"/>
      <c r="N864" s="255"/>
    </row>
    <row r="865" spans="1:14" ht="32.25" hidden="1" customHeight="1">
      <c r="A865" s="252"/>
      <c r="B865" s="263"/>
      <c r="C865" s="247"/>
      <c r="D865" s="264"/>
      <c r="E865" s="252"/>
      <c r="F865" s="247"/>
      <c r="G865" s="247"/>
      <c r="H865" s="247"/>
      <c r="I865" s="252"/>
      <c r="J865" s="276"/>
      <c r="K865" s="256"/>
      <c r="L865" s="256"/>
      <c r="M865" s="256"/>
      <c r="N865" s="255"/>
    </row>
    <row r="866" spans="1:14" ht="32.25" hidden="1" customHeight="1">
      <c r="A866" s="252"/>
      <c r="B866" s="263"/>
      <c r="C866" s="247"/>
      <c r="D866" s="264"/>
      <c r="E866" s="252"/>
      <c r="F866" s="247"/>
      <c r="G866" s="247"/>
      <c r="H866" s="247"/>
      <c r="I866" s="252"/>
      <c r="J866" s="276"/>
      <c r="K866" s="256"/>
      <c r="L866" s="256"/>
      <c r="M866" s="256"/>
      <c r="N866" s="255"/>
    </row>
    <row r="867" spans="1:14" ht="32.25" hidden="1" customHeight="1">
      <c r="A867" s="253"/>
      <c r="B867" s="265"/>
      <c r="C867" s="266"/>
      <c r="D867" s="267"/>
      <c r="E867" s="253"/>
      <c r="F867" s="266"/>
      <c r="G867" s="266"/>
      <c r="H867" s="266"/>
      <c r="I867" s="253"/>
      <c r="J867" s="276"/>
      <c r="K867" s="256"/>
      <c r="L867" s="256"/>
      <c r="M867" s="256"/>
      <c r="N867" s="255"/>
    </row>
    <row r="868" spans="1:14" ht="21.75" hidden="1" customHeight="1">
      <c r="A868" s="269" t="s">
        <v>418</v>
      </c>
      <c r="B868" s="269" t="s">
        <v>419</v>
      </c>
      <c r="C868" s="270" t="s">
        <v>420</v>
      </c>
      <c r="D868" s="269" t="s">
        <v>421</v>
      </c>
      <c r="E868" s="269" t="s">
        <v>422</v>
      </c>
      <c r="F868" s="272" t="s">
        <v>16</v>
      </c>
      <c r="G868" s="269" t="s">
        <v>423</v>
      </c>
      <c r="H868" s="269" t="s">
        <v>424</v>
      </c>
      <c r="I868" s="271" t="s">
        <v>425</v>
      </c>
      <c r="J868" s="256"/>
      <c r="K868" s="256"/>
      <c r="L868" s="256"/>
      <c r="M868" s="256"/>
      <c r="N868" s="255"/>
    </row>
    <row r="869" spans="1:14" ht="21.75" hidden="1" customHeight="1">
      <c r="A869" s="253"/>
      <c r="B869" s="253"/>
      <c r="C869" s="253"/>
      <c r="D869" s="253"/>
      <c r="E869" s="253"/>
      <c r="F869" s="265"/>
      <c r="G869" s="253"/>
      <c r="H869" s="253"/>
      <c r="I869" s="100">
        <v>2023</v>
      </c>
      <c r="J869" s="100">
        <v>2024</v>
      </c>
      <c r="K869" s="100">
        <v>2025</v>
      </c>
      <c r="L869" s="100">
        <v>2026</v>
      </c>
      <c r="M869" s="100">
        <v>2027</v>
      </c>
      <c r="N869" s="148" t="s">
        <v>426</v>
      </c>
    </row>
    <row r="870" spans="1:14" ht="14.5" hidden="1">
      <c r="A870" s="291"/>
      <c r="B870" s="221"/>
      <c r="C870" s="222"/>
      <c r="D870" s="162"/>
      <c r="E870" s="103"/>
      <c r="F870" s="126"/>
      <c r="G870" s="141"/>
      <c r="H870" s="126"/>
      <c r="I870" s="127"/>
      <c r="J870" s="127"/>
      <c r="K870" s="127"/>
      <c r="L870" s="127"/>
      <c r="M870" s="165"/>
      <c r="N870" s="129">
        <f t="shared" ref="N870:N902" si="24">SUM(I870:M870)</f>
        <v>0</v>
      </c>
    </row>
    <row r="871" spans="1:14" ht="14.5" hidden="1">
      <c r="A871" s="252"/>
      <c r="B871" s="137"/>
      <c r="C871" s="138"/>
      <c r="D871" s="158"/>
      <c r="E871" s="140"/>
      <c r="F871" s="121"/>
      <c r="G871" s="160" t="e">
        <f ca="1">_xludf.IFS(F871=BASE_DATOS!R$2,"N/A",F871=BASE_DATOS!R$3,"N/A",F871=BASE_DATOS!R$4,"INDICAR",F871=BASE_DATOS!R$7,"N/A",F871=BASE_DATOS!R$5,"INDICAR",F871=BASE_DATOS!R$6,"INDICAR",F871=BASE_DATOS!R$8," INDICAR",F871=BASE_DATOS!R$9," ")</f>
        <v>#NAME?</v>
      </c>
      <c r="H871" s="121"/>
      <c r="I871" s="122"/>
      <c r="J871" s="122"/>
      <c r="K871" s="122"/>
      <c r="L871" s="122"/>
      <c r="M871" s="122"/>
      <c r="N871" s="123">
        <f t="shared" si="24"/>
        <v>0</v>
      </c>
    </row>
    <row r="872" spans="1:14" ht="14.5" hidden="1">
      <c r="A872" s="252"/>
      <c r="B872" s="137"/>
      <c r="C872" s="138"/>
      <c r="D872" s="158"/>
      <c r="E872" s="140"/>
      <c r="F872" s="121"/>
      <c r="G872" s="160" t="e">
        <f ca="1">_xludf.IFS(F872=BASE_DATOS!R$2,"N/A",F872=BASE_DATOS!R$3,"N/A",F872=BASE_DATOS!R$4,"INDICAR",F872=BASE_DATOS!R$7,"N/A",F872=BASE_DATOS!R$5,"INDICAR",F872=BASE_DATOS!R$6,"INDICAR",F872=BASE_DATOS!R$8," INDICAR",F872=BASE_DATOS!R$9," ")</f>
        <v>#NAME?</v>
      </c>
      <c r="H872" s="121"/>
      <c r="I872" s="122"/>
      <c r="J872" s="122"/>
      <c r="K872" s="122"/>
      <c r="L872" s="122"/>
      <c r="M872" s="122"/>
      <c r="N872" s="123">
        <f t="shared" si="24"/>
        <v>0</v>
      </c>
    </row>
    <row r="873" spans="1:14" ht="14.5" hidden="1">
      <c r="A873" s="252"/>
      <c r="B873" s="137"/>
      <c r="C873" s="138"/>
      <c r="D873" s="158"/>
      <c r="E873" s="140"/>
      <c r="F873" s="121"/>
      <c r="G873" s="160" t="e">
        <f ca="1">_xludf.IFS(F873=BASE_DATOS!R$2,"N/A",F873=BASE_DATOS!R$3,"N/A",F873=BASE_DATOS!R$4,"INDICAR",F873=BASE_DATOS!R$7,"N/A",F873=BASE_DATOS!R$5,"INDICAR",F873=BASE_DATOS!R$6,"INDICAR",F873=BASE_DATOS!R$8," INDICAR",F873=BASE_DATOS!R$9," ")</f>
        <v>#NAME?</v>
      </c>
      <c r="H873" s="121"/>
      <c r="I873" s="122"/>
      <c r="J873" s="122"/>
      <c r="K873" s="122"/>
      <c r="L873" s="122"/>
      <c r="M873" s="122"/>
      <c r="N873" s="123">
        <f t="shared" si="24"/>
        <v>0</v>
      </c>
    </row>
    <row r="874" spans="1:14" ht="14.5" hidden="1">
      <c r="A874" s="252"/>
      <c r="B874" s="137"/>
      <c r="C874" s="138"/>
      <c r="D874" s="158"/>
      <c r="E874" s="140"/>
      <c r="F874" s="121"/>
      <c r="G874" s="160" t="e">
        <f ca="1">_xludf.IFS(F874=BASE_DATOS!R$2,"N/A",F874=BASE_DATOS!R$3,"N/A",F874=BASE_DATOS!R$4,"INDICAR",F874=BASE_DATOS!R$7,"N/A",F874=BASE_DATOS!R$5,"INDICAR",F874=BASE_DATOS!R$6,"INDICAR",F874=BASE_DATOS!R$8," INDICAR",F874=BASE_DATOS!R$9," ")</f>
        <v>#NAME?</v>
      </c>
      <c r="H874" s="121"/>
      <c r="I874" s="122"/>
      <c r="J874" s="122"/>
      <c r="K874" s="122"/>
      <c r="L874" s="122"/>
      <c r="M874" s="122"/>
      <c r="N874" s="123">
        <f t="shared" si="24"/>
        <v>0</v>
      </c>
    </row>
    <row r="875" spans="1:14" ht="14.5" hidden="1">
      <c r="A875" s="252"/>
      <c r="B875" s="137"/>
      <c r="C875" s="138"/>
      <c r="D875" s="158"/>
      <c r="E875" s="140"/>
      <c r="F875" s="121"/>
      <c r="G875" s="160" t="e">
        <f ca="1">_xludf.IFS(F875=BASE_DATOS!R$2,"N/A",F875=BASE_DATOS!R$3,"N/A",F875=BASE_DATOS!R$4,"INDICAR",F875=BASE_DATOS!R$7,"N/A",F875=BASE_DATOS!R$5,"INDICAR",F875=BASE_DATOS!R$6,"INDICAR",F875=BASE_DATOS!R$8," INDICAR",F875=BASE_DATOS!R$9," ")</f>
        <v>#NAME?</v>
      </c>
      <c r="H875" s="121"/>
      <c r="I875" s="122"/>
      <c r="J875" s="122"/>
      <c r="K875" s="122"/>
      <c r="L875" s="122"/>
      <c r="M875" s="122"/>
      <c r="N875" s="123">
        <f t="shared" si="24"/>
        <v>0</v>
      </c>
    </row>
    <row r="876" spans="1:14" ht="14.5" hidden="1">
      <c r="A876" s="252"/>
      <c r="B876" s="137"/>
      <c r="C876" s="138"/>
      <c r="D876" s="158"/>
      <c r="E876" s="140"/>
      <c r="F876" s="121"/>
      <c r="G876" s="160" t="e">
        <f ca="1">_xludf.IFS(F876=BASE_DATOS!R$2,"N/A",F876=BASE_DATOS!R$3,"N/A",F876=BASE_DATOS!R$4,"INDICAR",F876=BASE_DATOS!R$7,"N/A",F876=BASE_DATOS!R$5,"INDICAR",F876=BASE_DATOS!R$6,"INDICAR",F876=BASE_DATOS!R$8," INDICAR",F876=BASE_DATOS!R$9," ")</f>
        <v>#NAME?</v>
      </c>
      <c r="H876" s="121"/>
      <c r="I876" s="122"/>
      <c r="J876" s="122"/>
      <c r="K876" s="122"/>
      <c r="L876" s="122"/>
      <c r="M876" s="122"/>
      <c r="N876" s="123">
        <f t="shared" si="24"/>
        <v>0</v>
      </c>
    </row>
    <row r="877" spans="1:14" ht="14.5" hidden="1">
      <c r="A877" s="252"/>
      <c r="B877" s="137"/>
      <c r="C877" s="138"/>
      <c r="D877" s="158"/>
      <c r="E877" s="140"/>
      <c r="F877" s="121"/>
      <c r="G877" s="160" t="e">
        <f ca="1">_xludf.IFS(F877=BASE_DATOS!R$2,"N/A",F877=BASE_DATOS!R$3,"N/A",F877=BASE_DATOS!R$4,"INDICAR",F877=BASE_DATOS!R$7,"N/A",F877=BASE_DATOS!R$5,"INDICAR",F877=BASE_DATOS!R$6,"INDICAR",F877=BASE_DATOS!R$8," INDICAR",F877=BASE_DATOS!R$9," ")</f>
        <v>#NAME?</v>
      </c>
      <c r="H877" s="121"/>
      <c r="I877" s="122"/>
      <c r="J877" s="122"/>
      <c r="K877" s="122"/>
      <c r="L877" s="122"/>
      <c r="M877" s="122"/>
      <c r="N877" s="123">
        <f t="shared" si="24"/>
        <v>0</v>
      </c>
    </row>
    <row r="878" spans="1:14" ht="14.5" hidden="1">
      <c r="A878" s="252"/>
      <c r="B878" s="137"/>
      <c r="C878" s="138"/>
      <c r="D878" s="158"/>
      <c r="E878" s="140"/>
      <c r="F878" s="121"/>
      <c r="G878" s="160" t="e">
        <f ca="1">_xludf.IFS(F878=BASE_DATOS!R$2,"N/A",F878=BASE_DATOS!R$3,"N/A",F878=BASE_DATOS!R$4,"INDICAR",F878=BASE_DATOS!R$7,"N/A",F878=BASE_DATOS!R$5,"INDICAR",F878=BASE_DATOS!R$6,"INDICAR",F878=BASE_DATOS!R$8," INDICAR",F878=BASE_DATOS!R$9," ")</f>
        <v>#NAME?</v>
      </c>
      <c r="H878" s="121"/>
      <c r="I878" s="122"/>
      <c r="J878" s="122"/>
      <c r="K878" s="122"/>
      <c r="L878" s="122"/>
      <c r="M878" s="122"/>
      <c r="N878" s="123">
        <f t="shared" si="24"/>
        <v>0</v>
      </c>
    </row>
    <row r="879" spans="1:14" ht="14.5" hidden="1">
      <c r="A879" s="252"/>
      <c r="B879" s="137"/>
      <c r="C879" s="138"/>
      <c r="D879" s="158"/>
      <c r="E879" s="140"/>
      <c r="F879" s="121"/>
      <c r="G879" s="160" t="e">
        <f ca="1">_xludf.IFS(F879=BASE_DATOS!R$2,"N/A",F879=BASE_DATOS!R$3,"N/A",F879=BASE_DATOS!R$4,"INDICAR",F879=BASE_DATOS!R$7,"N/A",F879=BASE_DATOS!R$5,"INDICAR",F879=BASE_DATOS!R$6,"INDICAR",F879=BASE_DATOS!R$8," INDICAR",F879=BASE_DATOS!R$9," ")</f>
        <v>#NAME?</v>
      </c>
      <c r="H879" s="121"/>
      <c r="I879" s="122"/>
      <c r="J879" s="122"/>
      <c r="K879" s="122"/>
      <c r="L879" s="122"/>
      <c r="M879" s="122"/>
      <c r="N879" s="123">
        <f t="shared" si="24"/>
        <v>0</v>
      </c>
    </row>
    <row r="880" spans="1:14" ht="14.5" hidden="1">
      <c r="A880" s="253"/>
      <c r="B880" s="137"/>
      <c r="C880" s="140"/>
      <c r="D880" s="158"/>
      <c r="E880" s="140"/>
      <c r="F880" s="121"/>
      <c r="G880" s="160" t="e">
        <f ca="1">_xludf.IFS(F880=BASE_DATOS!R$2,"N/A",F880=BASE_DATOS!R$3,"N/A",F880=BASE_DATOS!R$4,"INDICAR",F880=BASE_DATOS!R$7,"N/A",F880=BASE_DATOS!R$5,"INDICAR",F880=BASE_DATOS!R$6,"INDICAR",F880=BASE_DATOS!R$8," INDICAR",F880=BASE_DATOS!R$9," ")</f>
        <v>#NAME?</v>
      </c>
      <c r="H880" s="121"/>
      <c r="I880" s="122"/>
      <c r="J880" s="122"/>
      <c r="K880" s="122"/>
      <c r="L880" s="122"/>
      <c r="M880" s="122"/>
      <c r="N880" s="123">
        <f t="shared" si="24"/>
        <v>0</v>
      </c>
    </row>
    <row r="881" spans="1:14" ht="14.5" hidden="1">
      <c r="A881" s="251" t="s">
        <v>428</v>
      </c>
      <c r="B881" s="137"/>
      <c r="C881" s="138"/>
      <c r="D881" s="158"/>
      <c r="E881" s="140"/>
      <c r="F881" s="121"/>
      <c r="G881" s="160" t="e">
        <f ca="1">_xludf.IFS(F881=BASE_DATOS!R$2,"N/A",F881=BASE_DATOS!R$3,"N/A",F881=BASE_DATOS!R$4,"INDICAR",F881=BASE_DATOS!R$7,"N/A",F881=BASE_DATOS!R$5,"INDICAR",F881=BASE_DATOS!R$6,"INDICAR",F881=BASE_DATOS!R$8," INDICAR",F881=BASE_DATOS!R$9," ")</f>
        <v>#NAME?</v>
      </c>
      <c r="H881" s="121"/>
      <c r="I881" s="122"/>
      <c r="J881" s="122"/>
      <c r="K881" s="122"/>
      <c r="L881" s="122"/>
      <c r="M881" s="122"/>
      <c r="N881" s="123">
        <f t="shared" si="24"/>
        <v>0</v>
      </c>
    </row>
    <row r="882" spans="1:14" ht="14.5" hidden="1">
      <c r="A882" s="252"/>
      <c r="B882" s="137"/>
      <c r="C882" s="138"/>
      <c r="D882" s="158"/>
      <c r="E882" s="140"/>
      <c r="F882" s="121"/>
      <c r="G882" s="160" t="e">
        <f ca="1">_xludf.IFS(F882=BASE_DATOS!R$2,"N/A",F882=BASE_DATOS!R$3,"N/A",F882=BASE_DATOS!R$4,"INDICAR",F882=BASE_DATOS!R$7,"N/A",F882=BASE_DATOS!R$5,"INDICAR",F882=BASE_DATOS!R$6,"INDICAR",F882=BASE_DATOS!R$8," INDICAR",F882=BASE_DATOS!R$9," ")</f>
        <v>#NAME?</v>
      </c>
      <c r="H882" s="121"/>
      <c r="I882" s="122"/>
      <c r="J882" s="122"/>
      <c r="K882" s="122"/>
      <c r="L882" s="122"/>
      <c r="M882" s="122"/>
      <c r="N882" s="123">
        <f t="shared" si="24"/>
        <v>0</v>
      </c>
    </row>
    <row r="883" spans="1:14" ht="14.5" hidden="1">
      <c r="A883" s="252"/>
      <c r="B883" s="137"/>
      <c r="C883" s="138"/>
      <c r="D883" s="158"/>
      <c r="E883" s="140"/>
      <c r="F883" s="121"/>
      <c r="G883" s="160" t="e">
        <f ca="1">_xludf.IFS(F883=BASE_DATOS!R$2,"N/A",F883=BASE_DATOS!R$3,"N/A",F883=BASE_DATOS!R$4,"INDICAR",F883=BASE_DATOS!R$7,"N/A",F883=BASE_DATOS!R$5,"INDICAR",F883=BASE_DATOS!R$6,"INDICAR",F883=BASE_DATOS!R$8," INDICAR",F883=BASE_DATOS!R$9," ")</f>
        <v>#NAME?</v>
      </c>
      <c r="H883" s="121"/>
      <c r="I883" s="122"/>
      <c r="J883" s="122"/>
      <c r="K883" s="122"/>
      <c r="L883" s="122"/>
      <c r="M883" s="122"/>
      <c r="N883" s="123">
        <f t="shared" si="24"/>
        <v>0</v>
      </c>
    </row>
    <row r="884" spans="1:14" ht="14.5" hidden="1">
      <c r="A884" s="252"/>
      <c r="B884" s="137"/>
      <c r="C884" s="138"/>
      <c r="D884" s="158"/>
      <c r="E884" s="140"/>
      <c r="F884" s="121"/>
      <c r="G884" s="160" t="e">
        <f ca="1">_xludf.IFS(F884=BASE_DATOS!R$2,"N/A",F884=BASE_DATOS!R$3,"N/A",F884=BASE_DATOS!R$4,"INDICAR",F884=BASE_DATOS!R$7,"N/A",F884=BASE_DATOS!R$5,"INDICAR",F884=BASE_DATOS!R$6,"INDICAR",F884=BASE_DATOS!R$8," INDICAR",F884=BASE_DATOS!R$9," ")</f>
        <v>#NAME?</v>
      </c>
      <c r="H884" s="121"/>
      <c r="I884" s="122"/>
      <c r="J884" s="122"/>
      <c r="K884" s="122"/>
      <c r="L884" s="122"/>
      <c r="M884" s="122"/>
      <c r="N884" s="123">
        <f t="shared" si="24"/>
        <v>0</v>
      </c>
    </row>
    <row r="885" spans="1:14" ht="14.5" hidden="1">
      <c r="A885" s="252"/>
      <c r="B885" s="137"/>
      <c r="C885" s="138"/>
      <c r="D885" s="158"/>
      <c r="E885" s="140"/>
      <c r="F885" s="121"/>
      <c r="G885" s="160" t="e">
        <f ca="1">_xludf.IFS(F885=BASE_DATOS!R$2,"N/A",F885=BASE_DATOS!R$3,"N/A",F885=BASE_DATOS!R$4,"INDICAR",F885=BASE_DATOS!R$7,"N/A",F885=BASE_DATOS!R$5,"INDICAR",F885=BASE_DATOS!R$6,"INDICAR",F885=BASE_DATOS!R$8," INDICAR",F885=BASE_DATOS!R$9," ")</f>
        <v>#NAME?</v>
      </c>
      <c r="H885" s="121"/>
      <c r="I885" s="122"/>
      <c r="J885" s="122"/>
      <c r="K885" s="122"/>
      <c r="L885" s="122"/>
      <c r="M885" s="122"/>
      <c r="N885" s="123">
        <f t="shared" si="24"/>
        <v>0</v>
      </c>
    </row>
    <row r="886" spans="1:14" ht="14.5" hidden="1">
      <c r="A886" s="252"/>
      <c r="B886" s="137"/>
      <c r="C886" s="138"/>
      <c r="D886" s="158"/>
      <c r="E886" s="140"/>
      <c r="F886" s="121"/>
      <c r="G886" s="160" t="e">
        <f ca="1">_xludf.IFS(F886=BASE_DATOS!R$2,"N/A",F886=BASE_DATOS!R$3,"N/A",F886=BASE_DATOS!R$4,"INDICAR",F886=BASE_DATOS!R$7,"N/A",F886=BASE_DATOS!R$5,"INDICAR",F886=BASE_DATOS!R$6,"INDICAR",F886=BASE_DATOS!R$8," INDICAR",F886=BASE_DATOS!R$9," ")</f>
        <v>#NAME?</v>
      </c>
      <c r="H886" s="121"/>
      <c r="I886" s="122"/>
      <c r="J886" s="122"/>
      <c r="K886" s="122"/>
      <c r="L886" s="122"/>
      <c r="M886" s="122"/>
      <c r="N886" s="123">
        <f t="shared" si="24"/>
        <v>0</v>
      </c>
    </row>
    <row r="887" spans="1:14" ht="14.5" hidden="1">
      <c r="A887" s="252"/>
      <c r="B887" s="137"/>
      <c r="C887" s="138"/>
      <c r="D887" s="158"/>
      <c r="E887" s="140"/>
      <c r="F887" s="121"/>
      <c r="G887" s="160" t="e">
        <f ca="1">_xludf.IFS(F887=BASE_DATOS!R$2,"N/A",F887=BASE_DATOS!R$3,"N/A",F887=BASE_DATOS!R$4,"INDICAR",F887=BASE_DATOS!R$7,"N/A",F887=BASE_DATOS!R$5,"INDICAR",F887=BASE_DATOS!R$6,"INDICAR",F887=BASE_DATOS!R$8," INDICAR",F887=BASE_DATOS!R$9," ")</f>
        <v>#NAME?</v>
      </c>
      <c r="H887" s="121"/>
      <c r="I887" s="122"/>
      <c r="J887" s="122"/>
      <c r="K887" s="122"/>
      <c r="L887" s="122"/>
      <c r="M887" s="122"/>
      <c r="N887" s="123">
        <f t="shared" si="24"/>
        <v>0</v>
      </c>
    </row>
    <row r="888" spans="1:14" ht="14.5" hidden="1">
      <c r="A888" s="252"/>
      <c r="B888" s="137"/>
      <c r="C888" s="138"/>
      <c r="D888" s="158"/>
      <c r="E888" s="140"/>
      <c r="F888" s="121"/>
      <c r="G888" s="160" t="e">
        <f ca="1">_xludf.IFS(F888=BASE_DATOS!R$2,"N/A",F888=BASE_DATOS!R$3,"N/A",F888=BASE_DATOS!R$4,"INDICAR",F888=BASE_DATOS!R$7,"N/A",F888=BASE_DATOS!R$5,"INDICAR",F888=BASE_DATOS!R$6,"INDICAR",F888=BASE_DATOS!R$8," INDICAR",F888=BASE_DATOS!R$9," ")</f>
        <v>#NAME?</v>
      </c>
      <c r="H888" s="121"/>
      <c r="I888" s="122"/>
      <c r="J888" s="122"/>
      <c r="K888" s="122"/>
      <c r="L888" s="122"/>
      <c r="M888" s="122"/>
      <c r="N888" s="123">
        <f t="shared" si="24"/>
        <v>0</v>
      </c>
    </row>
    <row r="889" spans="1:14" ht="23.25" hidden="1" customHeight="1">
      <c r="A889" s="252"/>
      <c r="B889" s="137"/>
      <c r="C889" s="138"/>
      <c r="D889" s="158"/>
      <c r="E889" s="140"/>
      <c r="F889" s="121"/>
      <c r="G889" s="160" t="e">
        <f ca="1">_xludf.IFS(F889=BASE_DATOS!R$2,"N/A",F889=BASE_DATOS!R$3,"N/A",F889=BASE_DATOS!R$4,"INDICAR",F889=BASE_DATOS!R$7,"N/A",F889=BASE_DATOS!R$5,"INDICAR",F889=BASE_DATOS!R$6,"INDICAR",F889=BASE_DATOS!R$8," INDICAR",F889=BASE_DATOS!R$9," ")</f>
        <v>#NAME?</v>
      </c>
      <c r="H889" s="121"/>
      <c r="I889" s="122"/>
      <c r="J889" s="122"/>
      <c r="K889" s="122"/>
      <c r="L889" s="122"/>
      <c r="M889" s="122"/>
      <c r="N889" s="123">
        <f t="shared" si="24"/>
        <v>0</v>
      </c>
    </row>
    <row r="890" spans="1:14" ht="14.5" hidden="1">
      <c r="A890" s="252"/>
      <c r="B890" s="137"/>
      <c r="C890" s="138"/>
      <c r="D890" s="158"/>
      <c r="E890" s="140"/>
      <c r="F890" s="121"/>
      <c r="G890" s="160" t="e">
        <f ca="1">_xludf.IFS(F890=BASE_DATOS!R$2,"N/A",F890=BASE_DATOS!R$3,"N/A",F890=BASE_DATOS!R$4,"INDICAR",F890=BASE_DATOS!R$7,"N/A",F890=BASE_DATOS!R$5,"INDICAR",F890=BASE_DATOS!R$6,"INDICAR",F890=BASE_DATOS!R$8," INDICAR",F890=BASE_DATOS!R$9," ")</f>
        <v>#NAME?</v>
      </c>
      <c r="H890" s="121"/>
      <c r="I890" s="122"/>
      <c r="J890" s="122"/>
      <c r="K890" s="122"/>
      <c r="L890" s="122"/>
      <c r="M890" s="122"/>
      <c r="N890" s="123">
        <f t="shared" si="24"/>
        <v>0</v>
      </c>
    </row>
    <row r="891" spans="1:14" ht="14.5" hidden="1">
      <c r="A891" s="253"/>
      <c r="B891" s="137"/>
      <c r="C891" s="140"/>
      <c r="D891" s="158"/>
      <c r="E891" s="140"/>
      <c r="F891" s="121"/>
      <c r="G891" s="160" t="e">
        <f ca="1">_xludf.IFS(F891=BASE_DATOS!R$2,"N/A",F891=BASE_DATOS!R$3,"N/A",F891=BASE_DATOS!R$4,"INDICAR",F891=BASE_DATOS!R$7,"N/A",F891=BASE_DATOS!R$5,"INDICAR",F891=BASE_DATOS!R$6,"INDICAR",F891=BASE_DATOS!R$8," INDICAR",F891=BASE_DATOS!R$9," ")</f>
        <v>#NAME?</v>
      </c>
      <c r="H891" s="121"/>
      <c r="I891" s="122"/>
      <c r="J891" s="122"/>
      <c r="K891" s="122"/>
      <c r="L891" s="122"/>
      <c r="M891" s="122"/>
      <c r="N891" s="123">
        <f t="shared" si="24"/>
        <v>0</v>
      </c>
    </row>
    <row r="892" spans="1:14" ht="14.5" hidden="1">
      <c r="A892" s="251"/>
      <c r="B892" s="137"/>
      <c r="C892" s="138"/>
      <c r="D892" s="158"/>
      <c r="E892" s="140"/>
      <c r="F892" s="121"/>
      <c r="G892" s="160" t="e">
        <f ca="1">_xludf.IFS(F892=BASE_DATOS!R$2,"N/A",F892=BASE_DATOS!R$3,"N/A",F892=BASE_DATOS!R$4,"INDICAR",F892=BASE_DATOS!R$7,"N/A",F892=BASE_DATOS!R$5,"INDICAR",F892=BASE_DATOS!R$6,"INDICAR",F892=BASE_DATOS!R$8," INDICAR",F892=BASE_DATOS!R$9," ")</f>
        <v>#NAME?</v>
      </c>
      <c r="H892" s="121"/>
      <c r="I892" s="122"/>
      <c r="J892" s="122"/>
      <c r="K892" s="122"/>
      <c r="L892" s="122"/>
      <c r="M892" s="122"/>
      <c r="N892" s="123">
        <f t="shared" si="24"/>
        <v>0</v>
      </c>
    </row>
    <row r="893" spans="1:14" ht="14.5" hidden="1">
      <c r="A893" s="252"/>
      <c r="B893" s="137"/>
      <c r="C893" s="138"/>
      <c r="D893" s="158"/>
      <c r="E893" s="140"/>
      <c r="F893" s="121"/>
      <c r="G893" s="160" t="e">
        <f ca="1">_xludf.IFS(F893=BASE_DATOS!R$2,"N/A",F893=BASE_DATOS!R$3,"N/A",F893=BASE_DATOS!R$4,"INDICAR",F893=BASE_DATOS!R$7,"N/A",F893=BASE_DATOS!R$5,"INDICAR",F893=BASE_DATOS!R$6,"INDICAR",F893=BASE_DATOS!R$8," INDICAR",F893=BASE_DATOS!R$9," ")</f>
        <v>#NAME?</v>
      </c>
      <c r="H893" s="121"/>
      <c r="I893" s="122"/>
      <c r="J893" s="122"/>
      <c r="K893" s="122"/>
      <c r="L893" s="122"/>
      <c r="M893" s="122"/>
      <c r="N893" s="123">
        <f t="shared" si="24"/>
        <v>0</v>
      </c>
    </row>
    <row r="894" spans="1:14" ht="14.5" hidden="1">
      <c r="A894" s="252"/>
      <c r="B894" s="137"/>
      <c r="C894" s="138"/>
      <c r="D894" s="158"/>
      <c r="E894" s="140"/>
      <c r="F894" s="121"/>
      <c r="G894" s="160" t="e">
        <f ca="1">_xludf.IFS(F894=BASE_DATOS!R$2,"N/A",F894=BASE_DATOS!R$3,"N/A",F894=BASE_DATOS!R$4,"INDICAR",F894=BASE_DATOS!R$7,"N/A",F894=BASE_DATOS!R$5,"INDICAR",F894=BASE_DATOS!R$6,"INDICAR",F894=BASE_DATOS!R$8," INDICAR",F894=BASE_DATOS!R$9," ")</f>
        <v>#NAME?</v>
      </c>
      <c r="H894" s="121"/>
      <c r="I894" s="122"/>
      <c r="J894" s="122"/>
      <c r="K894" s="122"/>
      <c r="L894" s="122"/>
      <c r="M894" s="122"/>
      <c r="N894" s="123">
        <f t="shared" si="24"/>
        <v>0</v>
      </c>
    </row>
    <row r="895" spans="1:14" ht="14.5" hidden="1">
      <c r="A895" s="252"/>
      <c r="B895" s="137"/>
      <c r="C895" s="138"/>
      <c r="D895" s="158"/>
      <c r="E895" s="140"/>
      <c r="F895" s="121"/>
      <c r="G895" s="160" t="e">
        <f ca="1">_xludf.IFS(F895=BASE_DATOS!R$2,"N/A",F895=BASE_DATOS!R$3,"N/A",F895=BASE_DATOS!R$4,"INDICAR",F895=BASE_DATOS!R$7,"N/A",F895=BASE_DATOS!R$5,"INDICAR",F895=BASE_DATOS!R$6,"INDICAR",F895=BASE_DATOS!R$8," INDICAR",F895=BASE_DATOS!R$9," ")</f>
        <v>#NAME?</v>
      </c>
      <c r="H895" s="121"/>
      <c r="I895" s="122"/>
      <c r="J895" s="122"/>
      <c r="K895" s="122"/>
      <c r="L895" s="122"/>
      <c r="M895" s="122"/>
      <c r="N895" s="123">
        <f t="shared" si="24"/>
        <v>0</v>
      </c>
    </row>
    <row r="896" spans="1:14" ht="14.5" hidden="1">
      <c r="A896" s="252"/>
      <c r="B896" s="137"/>
      <c r="C896" s="138"/>
      <c r="D896" s="158"/>
      <c r="E896" s="140"/>
      <c r="F896" s="121"/>
      <c r="G896" s="160" t="e">
        <f ca="1">_xludf.IFS(F896=BASE_DATOS!R$2,"N/A",F896=BASE_DATOS!R$3,"N/A",F896=BASE_DATOS!R$4,"INDICAR",F896=BASE_DATOS!R$7,"N/A",F896=BASE_DATOS!R$5,"INDICAR",F896=BASE_DATOS!R$6,"INDICAR",F896=BASE_DATOS!R$8," INDICAR",F896=BASE_DATOS!R$9," ")</f>
        <v>#NAME?</v>
      </c>
      <c r="H896" s="121"/>
      <c r="I896" s="122"/>
      <c r="J896" s="122"/>
      <c r="K896" s="122"/>
      <c r="L896" s="122"/>
      <c r="M896" s="122"/>
      <c r="N896" s="123">
        <f t="shared" si="24"/>
        <v>0</v>
      </c>
    </row>
    <row r="897" spans="1:14" ht="14.5" hidden="1">
      <c r="A897" s="252"/>
      <c r="B897" s="137"/>
      <c r="C897" s="138"/>
      <c r="D897" s="158"/>
      <c r="E897" s="140"/>
      <c r="F897" s="121"/>
      <c r="G897" s="160" t="e">
        <f ca="1">_xludf.IFS(F897=BASE_DATOS!R$2,"N/A",F897=BASE_DATOS!R$3,"N/A",F897=BASE_DATOS!R$4,"INDICAR",F897=BASE_DATOS!R$7,"N/A",F897=BASE_DATOS!R$5,"INDICAR",F897=BASE_DATOS!R$6,"INDICAR",F897=BASE_DATOS!R$8," INDICAR",F897=BASE_DATOS!R$9," ")</f>
        <v>#NAME?</v>
      </c>
      <c r="H897" s="121"/>
      <c r="I897" s="122"/>
      <c r="J897" s="122"/>
      <c r="K897" s="122"/>
      <c r="L897" s="122"/>
      <c r="M897" s="122"/>
      <c r="N897" s="123">
        <f t="shared" si="24"/>
        <v>0</v>
      </c>
    </row>
    <row r="898" spans="1:14" ht="14.5" hidden="1">
      <c r="A898" s="252"/>
      <c r="B898" s="137"/>
      <c r="C898" s="138"/>
      <c r="D898" s="158"/>
      <c r="E898" s="140"/>
      <c r="F898" s="121"/>
      <c r="G898" s="160" t="e">
        <f ca="1">_xludf.IFS(F898=BASE_DATOS!R$2,"N/A",F898=BASE_DATOS!R$3,"N/A",F898=BASE_DATOS!R$4,"INDICAR",F898=BASE_DATOS!R$7,"N/A",F898=BASE_DATOS!R$5,"INDICAR",F898=BASE_DATOS!R$6,"INDICAR",F898=BASE_DATOS!R$8," INDICAR",F898=BASE_DATOS!R$9," ")</f>
        <v>#NAME?</v>
      </c>
      <c r="H898" s="121"/>
      <c r="I898" s="122"/>
      <c r="J898" s="122"/>
      <c r="K898" s="122"/>
      <c r="L898" s="122"/>
      <c r="M898" s="122"/>
      <c r="N898" s="123">
        <f t="shared" si="24"/>
        <v>0</v>
      </c>
    </row>
    <row r="899" spans="1:14" ht="14.5" hidden="1">
      <c r="A899" s="252"/>
      <c r="B899" s="137"/>
      <c r="C899" s="138"/>
      <c r="D899" s="158"/>
      <c r="E899" s="140"/>
      <c r="F899" s="121"/>
      <c r="G899" s="160" t="e">
        <f ca="1">_xludf.IFS(F899=BASE_DATOS!R$2,"N/A",F899=BASE_DATOS!R$3,"N/A",F899=BASE_DATOS!R$4,"INDICAR",F899=BASE_DATOS!R$7,"N/A",F899=BASE_DATOS!R$5,"INDICAR",F899=BASE_DATOS!R$6,"INDICAR",F899=BASE_DATOS!R$8," INDICAR",F899=BASE_DATOS!R$9," ")</f>
        <v>#NAME?</v>
      </c>
      <c r="H899" s="121"/>
      <c r="I899" s="122"/>
      <c r="J899" s="122"/>
      <c r="K899" s="122"/>
      <c r="L899" s="122"/>
      <c r="M899" s="122"/>
      <c r="N899" s="123">
        <f t="shared" si="24"/>
        <v>0</v>
      </c>
    </row>
    <row r="900" spans="1:14" ht="14.5" hidden="1">
      <c r="A900" s="252"/>
      <c r="B900" s="137"/>
      <c r="C900" s="138"/>
      <c r="D900" s="158"/>
      <c r="E900" s="140"/>
      <c r="F900" s="121"/>
      <c r="G900" s="160" t="e">
        <f ca="1">_xludf.IFS(F900=BASE_DATOS!R$2,"N/A",F900=BASE_DATOS!R$3,"N/A",F900=BASE_DATOS!R$4,"INDICAR",F900=BASE_DATOS!R$7,"N/A",F900=BASE_DATOS!R$5,"INDICAR",F900=BASE_DATOS!R$6,"INDICAR",F900=BASE_DATOS!R$8," INDICAR",F900=BASE_DATOS!R$9," ")</f>
        <v>#NAME?</v>
      </c>
      <c r="H900" s="121"/>
      <c r="I900" s="122"/>
      <c r="J900" s="122"/>
      <c r="K900" s="122"/>
      <c r="L900" s="122"/>
      <c r="M900" s="122"/>
      <c r="N900" s="123">
        <f t="shared" si="24"/>
        <v>0</v>
      </c>
    </row>
    <row r="901" spans="1:14" ht="14.5" hidden="1">
      <c r="A901" s="252"/>
      <c r="B901" s="137"/>
      <c r="C901" s="138"/>
      <c r="D901" s="158"/>
      <c r="E901" s="140"/>
      <c r="F901" s="121"/>
      <c r="G901" s="160" t="e">
        <f ca="1">_xludf.IFS(F901=BASE_DATOS!R$2,"N/A",F901=BASE_DATOS!R$3,"N/A",F901=BASE_DATOS!R$4,"INDICAR",F901=BASE_DATOS!R$7,"N/A",F901=BASE_DATOS!R$5,"INDICAR",F901=BASE_DATOS!R$6,"INDICAR",F901=BASE_DATOS!R$8," INDICAR",F901=BASE_DATOS!R$9," ")</f>
        <v>#NAME?</v>
      </c>
      <c r="H901" s="121"/>
      <c r="I901" s="122"/>
      <c r="J901" s="122"/>
      <c r="K901" s="122"/>
      <c r="L901" s="122"/>
      <c r="M901" s="122"/>
      <c r="N901" s="123">
        <f t="shared" si="24"/>
        <v>0</v>
      </c>
    </row>
    <row r="902" spans="1:14" ht="14.5" hidden="1">
      <c r="A902" s="253"/>
      <c r="B902" s="137"/>
      <c r="C902" s="140"/>
      <c r="D902" s="158"/>
      <c r="E902" s="140"/>
      <c r="F902" s="121"/>
      <c r="G902" s="160" t="e">
        <f ca="1">_xludf.IFS(F902=BASE_DATOS!R$2,"N/A",F902=BASE_DATOS!R$3,"N/A",F902=BASE_DATOS!R$4,"INDICAR",F902=BASE_DATOS!R$7,"N/A",F902=BASE_DATOS!R$5,"INDICAR",F902=BASE_DATOS!R$6,"INDICAR",F902=BASE_DATOS!R$8," INDICAR",F902=BASE_DATOS!R$9," ")</f>
        <v>#NAME?</v>
      </c>
      <c r="H902" s="121"/>
      <c r="I902" s="122"/>
      <c r="J902" s="122"/>
      <c r="K902" s="122"/>
      <c r="L902" s="122"/>
      <c r="M902" s="122"/>
      <c r="N902" s="123">
        <f t="shared" si="24"/>
        <v>0</v>
      </c>
    </row>
    <row r="903" spans="1:14" ht="14.5" hidden="1">
      <c r="A903" s="142"/>
      <c r="B903" s="143"/>
      <c r="C903" s="142"/>
      <c r="D903" s="142"/>
      <c r="E903" s="142"/>
      <c r="F903" s="142"/>
      <c r="G903" s="142"/>
      <c r="H903" s="142"/>
      <c r="I903" s="142"/>
      <c r="J903" s="143"/>
      <c r="K903" s="143"/>
      <c r="L903" s="143"/>
      <c r="M903" s="143"/>
      <c r="N903" s="144"/>
    </row>
    <row r="904" spans="1:14" ht="14.5" hidden="1">
      <c r="A904" s="145"/>
      <c r="B904" s="146"/>
      <c r="C904" s="145"/>
      <c r="D904" s="145"/>
      <c r="E904" s="145"/>
      <c r="F904" s="145"/>
      <c r="G904" s="145"/>
      <c r="H904" s="145"/>
      <c r="I904" s="145"/>
      <c r="J904" s="146"/>
      <c r="K904" s="146"/>
      <c r="L904" s="146"/>
      <c r="M904" s="146"/>
      <c r="N904" s="147"/>
    </row>
    <row r="905" spans="1:14" ht="18.75" customHeight="1">
      <c r="A905" s="254" t="s">
        <v>413</v>
      </c>
      <c r="B905" s="255"/>
      <c r="C905" s="254" t="s">
        <v>225</v>
      </c>
      <c r="D905" s="256"/>
      <c r="E905" s="256"/>
      <c r="F905" s="256"/>
      <c r="G905" s="256"/>
      <c r="H905" s="256"/>
      <c r="I905" s="256"/>
      <c r="J905" s="256"/>
      <c r="K905" s="256"/>
      <c r="L905" s="256"/>
      <c r="M905" s="256"/>
      <c r="N905" s="255"/>
    </row>
    <row r="906" spans="1:14" ht="31">
      <c r="A906" s="99" t="s">
        <v>19</v>
      </c>
      <c r="B906" s="254" t="s">
        <v>90</v>
      </c>
      <c r="C906" s="255"/>
      <c r="D906" s="99" t="s">
        <v>447</v>
      </c>
      <c r="E906" s="258" t="str">
        <f t="array" ref="E906">INDEX(BASE_DATOS!U$2:U$103,MATCH(C905,BASE_DATOS!W$2:W$103,0))</f>
        <v>Fortalecer el desarrollo de la acción sustantiva y sus modalidades (MAS) en correspondencia con las áreas estratégicas institucionales, mayor nivel de articulación, gestión más flexible e impacto para propiciar el desarrollo humano sostenible en las regiones, los territorios y las comunidades</v>
      </c>
      <c r="F906" s="256"/>
      <c r="G906" s="256"/>
      <c r="H906" s="256"/>
      <c r="I906" s="256"/>
      <c r="J906" s="256"/>
      <c r="K906" s="256"/>
      <c r="L906" s="256"/>
      <c r="M906" s="256"/>
      <c r="N906" s="255"/>
    </row>
    <row r="907" spans="1:14" ht="17.25" customHeight="1">
      <c r="A907" s="259" t="s">
        <v>415</v>
      </c>
      <c r="B907" s="277" t="s">
        <v>232</v>
      </c>
      <c r="C907" s="261"/>
      <c r="D907" s="262"/>
      <c r="E907" s="268" t="s">
        <v>416</v>
      </c>
      <c r="F907" s="273" t="str">
        <f t="array" ref="F907">INDEX(BASE_DATOS!Y$2:Y$103,MATCH(B907,BASE_DATOS!X$2:X$103,0))</f>
        <v>P. Institucionales E.O. 
P. Investigación Universitaria 
P. Extensión Universitaria 
P. artísticas y culturales de la UNA 
P. Curriculares 
P. multi, inter y transdisciplinarias</v>
      </c>
      <c r="G907" s="247"/>
      <c r="H907" s="247"/>
      <c r="I907" s="274" t="s">
        <v>417</v>
      </c>
      <c r="J907" s="283" t="str">
        <f t="array" ref="J907">INDEX(BASE_DATOS!Z$2:Z$103,MATCH(B907,BASE_DATOS!X$2:X$103,0))</f>
        <v xml:space="preserve">Cantidad de nuevas líneas académicas propuestas </v>
      </c>
      <c r="K907" s="256"/>
      <c r="L907" s="256"/>
      <c r="M907" s="256"/>
      <c r="N907" s="255"/>
    </row>
    <row r="908" spans="1:14" ht="17.25" customHeight="1">
      <c r="A908" s="252"/>
      <c r="B908" s="263"/>
      <c r="C908" s="247"/>
      <c r="D908" s="264"/>
      <c r="E908" s="252"/>
      <c r="F908" s="247"/>
      <c r="G908" s="247"/>
      <c r="H908" s="247"/>
      <c r="I908" s="252"/>
      <c r="J908" s="276"/>
      <c r="K908" s="256"/>
      <c r="L908" s="256"/>
      <c r="M908" s="256"/>
      <c r="N908" s="255"/>
    </row>
    <row r="909" spans="1:14" ht="17.25" customHeight="1">
      <c r="A909" s="252"/>
      <c r="B909" s="263"/>
      <c r="C909" s="247"/>
      <c r="D909" s="264"/>
      <c r="E909" s="252"/>
      <c r="F909" s="247"/>
      <c r="G909" s="247"/>
      <c r="H909" s="247"/>
      <c r="I909" s="252"/>
      <c r="J909" s="276"/>
      <c r="K909" s="256"/>
      <c r="L909" s="256"/>
      <c r="M909" s="256"/>
      <c r="N909" s="255"/>
    </row>
    <row r="910" spans="1:14" ht="17.25" customHeight="1">
      <c r="A910" s="253"/>
      <c r="B910" s="265"/>
      <c r="C910" s="266"/>
      <c r="D910" s="267"/>
      <c r="E910" s="253"/>
      <c r="F910" s="266"/>
      <c r="G910" s="266"/>
      <c r="H910" s="266"/>
      <c r="I910" s="253"/>
      <c r="J910" s="276"/>
      <c r="K910" s="256"/>
      <c r="L910" s="256"/>
      <c r="M910" s="256"/>
      <c r="N910" s="255"/>
    </row>
    <row r="911" spans="1:14" ht="23.25" customHeight="1">
      <c r="A911" s="269" t="s">
        <v>418</v>
      </c>
      <c r="B911" s="269" t="s">
        <v>419</v>
      </c>
      <c r="C911" s="270" t="s">
        <v>420</v>
      </c>
      <c r="D911" s="269" t="s">
        <v>421</v>
      </c>
      <c r="E911" s="269" t="s">
        <v>422</v>
      </c>
      <c r="F911" s="272" t="s">
        <v>16</v>
      </c>
      <c r="G911" s="269" t="s">
        <v>423</v>
      </c>
      <c r="H911" s="269" t="s">
        <v>424</v>
      </c>
      <c r="I911" s="271" t="s">
        <v>425</v>
      </c>
      <c r="J911" s="256"/>
      <c r="K911" s="256"/>
      <c r="L911" s="256"/>
      <c r="M911" s="256"/>
      <c r="N911" s="255"/>
    </row>
    <row r="912" spans="1:14" ht="23.25" customHeight="1">
      <c r="A912" s="253"/>
      <c r="B912" s="253"/>
      <c r="C912" s="253"/>
      <c r="D912" s="253"/>
      <c r="E912" s="253"/>
      <c r="F912" s="265"/>
      <c r="G912" s="253"/>
      <c r="H912" s="253"/>
      <c r="I912" s="100">
        <v>2023</v>
      </c>
      <c r="J912" s="100">
        <v>2024</v>
      </c>
      <c r="K912" s="100">
        <v>2025</v>
      </c>
      <c r="L912" s="100">
        <v>2026</v>
      </c>
      <c r="M912" s="100">
        <v>2027</v>
      </c>
      <c r="N912" s="148" t="s">
        <v>426</v>
      </c>
    </row>
    <row r="913" spans="1:14" ht="50">
      <c r="A913" s="290" t="s">
        <v>687</v>
      </c>
      <c r="B913" s="200" t="s">
        <v>99</v>
      </c>
      <c r="C913" s="140" t="s">
        <v>688</v>
      </c>
      <c r="D913" s="162">
        <v>1</v>
      </c>
      <c r="E913" s="103"/>
      <c r="F913" s="126" t="s">
        <v>25</v>
      </c>
      <c r="G913" s="141"/>
      <c r="H913" s="126" t="s">
        <v>430</v>
      </c>
      <c r="I913" s="127">
        <v>0.2</v>
      </c>
      <c r="J913" s="127">
        <v>0.2</v>
      </c>
      <c r="K913" s="127">
        <v>0.2</v>
      </c>
      <c r="L913" s="127">
        <v>0.2</v>
      </c>
      <c r="M913" s="127">
        <v>0.2</v>
      </c>
      <c r="N913" s="129">
        <f t="shared" ref="N913:N945" si="25">SUM(I913:M913)</f>
        <v>1</v>
      </c>
    </row>
    <row r="914" spans="1:14" ht="50">
      <c r="A914" s="249"/>
      <c r="B914" s="137" t="s">
        <v>99</v>
      </c>
      <c r="C914" s="140" t="s">
        <v>689</v>
      </c>
      <c r="D914" s="158">
        <v>1</v>
      </c>
      <c r="E914" s="140"/>
      <c r="F914" s="121" t="s">
        <v>25</v>
      </c>
      <c r="G914" s="160"/>
      <c r="H914" s="121" t="s">
        <v>430</v>
      </c>
      <c r="I914" s="122">
        <v>0.2</v>
      </c>
      <c r="J914" s="122">
        <v>0.2</v>
      </c>
      <c r="K914" s="122">
        <v>0.2</v>
      </c>
      <c r="L914" s="122">
        <v>0.2</v>
      </c>
      <c r="M914" s="122">
        <v>0.2</v>
      </c>
      <c r="N914" s="123">
        <f t="shared" si="25"/>
        <v>1</v>
      </c>
    </row>
    <row r="915" spans="1:14" ht="28.5" customHeight="1">
      <c r="A915" s="250"/>
      <c r="B915" s="137" t="s">
        <v>55</v>
      </c>
      <c r="C915" s="140" t="s">
        <v>690</v>
      </c>
      <c r="D915" s="158">
        <v>3</v>
      </c>
      <c r="E915" s="140">
        <v>0</v>
      </c>
      <c r="F915" s="121" t="s">
        <v>25</v>
      </c>
      <c r="G915" s="160" t="e">
        <f ca="1">_xludf.IFS(F915=BASE_DATOS!R$2,"N/A",F915=BASE_DATOS!R$3,"N/A",F915=BASE_DATOS!R$4,"INDICAR",F915=BASE_DATOS!R$7,"N/A",F915=BASE_DATOS!R$5,"INDICAR",F915=BASE_DATOS!R$6,"INDICAR",F915=BASE_DATOS!R$8," INDICAR",F915=BASE_DATOS!R$9," ")</f>
        <v>#NAME?</v>
      </c>
      <c r="H915" s="121" t="s">
        <v>481</v>
      </c>
      <c r="I915" s="122"/>
      <c r="J915" s="122"/>
      <c r="K915" s="122">
        <v>0.33</v>
      </c>
      <c r="L915" s="122">
        <v>0.33</v>
      </c>
      <c r="M915" s="122">
        <v>0.34</v>
      </c>
      <c r="N915" s="123">
        <f t="shared" si="25"/>
        <v>1</v>
      </c>
    </row>
    <row r="916" spans="1:14" ht="14.5" hidden="1">
      <c r="A916" s="223"/>
      <c r="B916" s="137"/>
      <c r="C916" s="138"/>
      <c r="D916" s="158"/>
      <c r="E916" s="140"/>
      <c r="F916" s="121"/>
      <c r="G916" s="160" t="e">
        <f ca="1">_xludf.IFS(F916=BASE_DATOS!R$2,"N/A",F916=BASE_DATOS!R$3,"N/A",F916=BASE_DATOS!R$4,"INDICAR",F916=BASE_DATOS!R$7,"N/A",F916=BASE_DATOS!R$5,"INDICAR",F916=BASE_DATOS!R$6,"INDICAR",F916=BASE_DATOS!R$8," INDICAR",F916=BASE_DATOS!R$9," ")</f>
        <v>#NAME?</v>
      </c>
      <c r="H916" s="121"/>
      <c r="I916" s="122"/>
      <c r="J916" s="122"/>
      <c r="K916" s="122"/>
      <c r="L916" s="122"/>
      <c r="M916" s="122"/>
      <c r="N916" s="123">
        <f t="shared" si="25"/>
        <v>0</v>
      </c>
    </row>
    <row r="917" spans="1:14" ht="14.5" hidden="1">
      <c r="A917" s="223"/>
      <c r="B917" s="137"/>
      <c r="C917" s="138"/>
      <c r="D917" s="158"/>
      <c r="E917" s="140"/>
      <c r="F917" s="121"/>
      <c r="G917" s="160" t="e">
        <f ca="1">_xludf.IFS(F917=BASE_DATOS!R$2,"N/A",F917=BASE_DATOS!R$3,"N/A",F917=BASE_DATOS!R$4,"INDICAR",F917=BASE_DATOS!R$7,"N/A",F917=BASE_DATOS!R$5,"INDICAR",F917=BASE_DATOS!R$6,"INDICAR",F917=BASE_DATOS!R$8," INDICAR",F917=BASE_DATOS!R$9," ")</f>
        <v>#NAME?</v>
      </c>
      <c r="H917" s="121"/>
      <c r="I917" s="122"/>
      <c r="J917" s="122"/>
      <c r="K917" s="122"/>
      <c r="L917" s="122"/>
      <c r="M917" s="122"/>
      <c r="N917" s="123">
        <f t="shared" si="25"/>
        <v>0</v>
      </c>
    </row>
    <row r="918" spans="1:14" ht="14.5" hidden="1">
      <c r="A918" s="223"/>
      <c r="B918" s="137"/>
      <c r="C918" s="138"/>
      <c r="D918" s="158"/>
      <c r="E918" s="140"/>
      <c r="F918" s="121"/>
      <c r="G918" s="160" t="e">
        <f ca="1">_xludf.IFS(F918=BASE_DATOS!R$2,"N/A",F918=BASE_DATOS!R$3,"N/A",F918=BASE_DATOS!R$4,"INDICAR",F918=BASE_DATOS!R$7,"N/A",F918=BASE_DATOS!R$5,"INDICAR",F918=BASE_DATOS!R$6,"INDICAR",F918=BASE_DATOS!R$8," INDICAR",F918=BASE_DATOS!R$9," ")</f>
        <v>#NAME?</v>
      </c>
      <c r="H918" s="121"/>
      <c r="I918" s="122"/>
      <c r="J918" s="122"/>
      <c r="K918" s="122"/>
      <c r="L918" s="122"/>
      <c r="M918" s="122"/>
      <c r="N918" s="123">
        <f t="shared" si="25"/>
        <v>0</v>
      </c>
    </row>
    <row r="919" spans="1:14" ht="14.5" hidden="1">
      <c r="A919" s="223"/>
      <c r="B919" s="137"/>
      <c r="C919" s="138"/>
      <c r="D919" s="158"/>
      <c r="E919" s="140"/>
      <c r="F919" s="121"/>
      <c r="G919" s="160" t="e">
        <f ca="1">_xludf.IFS(F919=BASE_DATOS!R$2,"N/A",F919=BASE_DATOS!R$3,"N/A",F919=BASE_DATOS!R$4,"INDICAR",F919=BASE_DATOS!R$7,"N/A",F919=BASE_DATOS!R$5,"INDICAR",F919=BASE_DATOS!R$6,"INDICAR",F919=BASE_DATOS!R$8," INDICAR",F919=BASE_DATOS!R$9," ")</f>
        <v>#NAME?</v>
      </c>
      <c r="H919" s="121"/>
      <c r="I919" s="122"/>
      <c r="J919" s="122"/>
      <c r="K919" s="122"/>
      <c r="L919" s="122"/>
      <c r="M919" s="122"/>
      <c r="N919" s="123">
        <f t="shared" si="25"/>
        <v>0</v>
      </c>
    </row>
    <row r="920" spans="1:14" ht="14.5" hidden="1">
      <c r="A920" s="223"/>
      <c r="B920" s="137"/>
      <c r="C920" s="138"/>
      <c r="D920" s="158"/>
      <c r="E920" s="140"/>
      <c r="F920" s="121"/>
      <c r="G920" s="160" t="e">
        <f ca="1">_xludf.IFS(F920=BASE_DATOS!R$2,"N/A",F920=BASE_DATOS!R$3,"N/A",F920=BASE_DATOS!R$4,"INDICAR",F920=BASE_DATOS!R$7,"N/A",F920=BASE_DATOS!R$5,"INDICAR",F920=BASE_DATOS!R$6,"INDICAR",F920=BASE_DATOS!R$8," INDICAR",F920=BASE_DATOS!R$9," ")</f>
        <v>#NAME?</v>
      </c>
      <c r="H920" s="121"/>
      <c r="I920" s="122"/>
      <c r="J920" s="122"/>
      <c r="K920" s="122"/>
      <c r="L920" s="122"/>
      <c r="M920" s="122"/>
      <c r="N920" s="123">
        <f t="shared" si="25"/>
        <v>0</v>
      </c>
    </row>
    <row r="921" spans="1:14" ht="14.5" hidden="1">
      <c r="A921" s="223"/>
      <c r="B921" s="137"/>
      <c r="C921" s="138"/>
      <c r="D921" s="158"/>
      <c r="E921" s="140"/>
      <c r="F921" s="121"/>
      <c r="G921" s="160" t="e">
        <f ca="1">_xludf.IFS(F921=BASE_DATOS!R$2,"N/A",F921=BASE_DATOS!R$3,"N/A",F921=BASE_DATOS!R$4,"INDICAR",F921=BASE_DATOS!R$7,"N/A",F921=BASE_DATOS!R$5,"INDICAR",F921=BASE_DATOS!R$6,"INDICAR",F921=BASE_DATOS!R$8," INDICAR",F921=BASE_DATOS!R$9," ")</f>
        <v>#NAME?</v>
      </c>
      <c r="H921" s="121"/>
      <c r="I921" s="122"/>
      <c r="J921" s="122"/>
      <c r="K921" s="122"/>
      <c r="L921" s="122"/>
      <c r="M921" s="122"/>
      <c r="N921" s="123">
        <f t="shared" si="25"/>
        <v>0</v>
      </c>
    </row>
    <row r="922" spans="1:14" ht="14.5" hidden="1">
      <c r="A922" s="223"/>
      <c r="B922" s="137"/>
      <c r="C922" s="138"/>
      <c r="D922" s="158"/>
      <c r="E922" s="140"/>
      <c r="F922" s="121"/>
      <c r="G922" s="160" t="e">
        <f ca="1">_xludf.IFS(F922=BASE_DATOS!R$2,"N/A",F922=BASE_DATOS!R$3,"N/A",F922=BASE_DATOS!R$4,"INDICAR",F922=BASE_DATOS!R$7,"N/A",F922=BASE_DATOS!R$5,"INDICAR",F922=BASE_DATOS!R$6,"INDICAR",F922=BASE_DATOS!R$8," INDICAR",F922=BASE_DATOS!R$9," ")</f>
        <v>#NAME?</v>
      </c>
      <c r="H922" s="121"/>
      <c r="I922" s="122"/>
      <c r="J922" s="122"/>
      <c r="K922" s="122"/>
      <c r="L922" s="122"/>
      <c r="M922" s="122"/>
      <c r="N922" s="123">
        <f t="shared" si="25"/>
        <v>0</v>
      </c>
    </row>
    <row r="923" spans="1:14" ht="14.5" hidden="1">
      <c r="A923" s="224"/>
      <c r="B923" s="137"/>
      <c r="C923" s="140"/>
      <c r="D923" s="158"/>
      <c r="E923" s="140"/>
      <c r="F923" s="121"/>
      <c r="G923" s="160" t="e">
        <f ca="1">_xludf.IFS(F923=BASE_DATOS!R$2,"N/A",F923=BASE_DATOS!R$3,"N/A",F923=BASE_DATOS!R$4,"INDICAR",F923=BASE_DATOS!R$7,"N/A",F923=BASE_DATOS!R$5,"INDICAR",F923=BASE_DATOS!R$6,"INDICAR",F923=BASE_DATOS!R$8," INDICAR",F923=BASE_DATOS!R$9," ")</f>
        <v>#NAME?</v>
      </c>
      <c r="H923" s="121"/>
      <c r="I923" s="122"/>
      <c r="J923" s="122"/>
      <c r="K923" s="122"/>
      <c r="L923" s="122"/>
      <c r="M923" s="122"/>
      <c r="N923" s="123">
        <f t="shared" si="25"/>
        <v>0</v>
      </c>
    </row>
    <row r="924" spans="1:14" ht="25.5" hidden="1" customHeight="1">
      <c r="A924" s="251"/>
      <c r="B924" s="137"/>
      <c r="C924" s="138"/>
      <c r="D924" s="158"/>
      <c r="E924" s="140"/>
      <c r="F924" s="121"/>
      <c r="G924" s="160"/>
      <c r="H924" s="121"/>
      <c r="I924" s="122"/>
      <c r="J924" s="122"/>
      <c r="K924" s="122"/>
      <c r="L924" s="122"/>
      <c r="M924" s="122"/>
      <c r="N924" s="123">
        <f t="shared" si="25"/>
        <v>0</v>
      </c>
    </row>
    <row r="925" spans="1:14" ht="23.25" hidden="1" customHeight="1">
      <c r="A925" s="252"/>
      <c r="B925" s="137"/>
      <c r="C925" s="138"/>
      <c r="D925" s="158"/>
      <c r="E925" s="140"/>
      <c r="F925" s="121"/>
      <c r="G925" s="160" t="e">
        <f ca="1">_xludf.IFS(F925=BASE_DATOS!R$2,"N/A",F925=BASE_DATOS!R$3,"N/A",F925=BASE_DATOS!R$4,"INDICAR",F925=BASE_DATOS!R$7,"N/A",F925=BASE_DATOS!R$5,"INDICAR",F925=BASE_DATOS!R$6,"INDICAR",F925=BASE_DATOS!R$8," INDICAR",F925=BASE_DATOS!R$9," ")</f>
        <v>#NAME?</v>
      </c>
      <c r="H925" s="121"/>
      <c r="I925" s="122"/>
      <c r="J925" s="122"/>
      <c r="K925" s="122"/>
      <c r="L925" s="122"/>
      <c r="M925" s="122"/>
      <c r="N925" s="123">
        <f t="shared" si="25"/>
        <v>0</v>
      </c>
    </row>
    <row r="926" spans="1:14" ht="14.5" hidden="1">
      <c r="A926" s="252"/>
      <c r="B926" s="137"/>
      <c r="C926" s="138"/>
      <c r="D926" s="158"/>
      <c r="E926" s="140"/>
      <c r="F926" s="121"/>
      <c r="G926" s="160" t="e">
        <f ca="1">_xludf.IFS(F926=BASE_DATOS!R$2,"N/A",F926=BASE_DATOS!R$3,"N/A",F926=BASE_DATOS!R$4,"INDICAR",F926=BASE_DATOS!R$7,"N/A",F926=BASE_DATOS!R$5,"INDICAR",F926=BASE_DATOS!R$6,"INDICAR",F926=BASE_DATOS!R$8," INDICAR",F926=BASE_DATOS!R$9," ")</f>
        <v>#NAME?</v>
      </c>
      <c r="H926" s="121"/>
      <c r="I926" s="122"/>
      <c r="J926" s="122"/>
      <c r="K926" s="122"/>
      <c r="L926" s="122"/>
      <c r="M926" s="122"/>
      <c r="N926" s="123">
        <f t="shared" si="25"/>
        <v>0</v>
      </c>
    </row>
    <row r="927" spans="1:14" ht="14.5" hidden="1">
      <c r="A927" s="252"/>
      <c r="B927" s="137"/>
      <c r="C927" s="138"/>
      <c r="D927" s="158"/>
      <c r="E927" s="140"/>
      <c r="F927" s="121"/>
      <c r="G927" s="160" t="e">
        <f ca="1">_xludf.IFS(F927=BASE_DATOS!R$2,"N/A",F927=BASE_DATOS!R$3,"N/A",F927=BASE_DATOS!R$4,"INDICAR",F927=BASE_DATOS!R$7,"N/A",F927=BASE_DATOS!R$5,"INDICAR",F927=BASE_DATOS!R$6,"INDICAR",F927=BASE_DATOS!R$8," INDICAR",F927=BASE_DATOS!R$9," ")</f>
        <v>#NAME?</v>
      </c>
      <c r="H927" s="121"/>
      <c r="I927" s="122"/>
      <c r="J927" s="122"/>
      <c r="K927" s="122"/>
      <c r="L927" s="122"/>
      <c r="M927" s="122"/>
      <c r="N927" s="123">
        <f t="shared" si="25"/>
        <v>0</v>
      </c>
    </row>
    <row r="928" spans="1:14" ht="14.5" hidden="1">
      <c r="A928" s="252"/>
      <c r="B928" s="137"/>
      <c r="C928" s="138"/>
      <c r="D928" s="158"/>
      <c r="E928" s="140"/>
      <c r="F928" s="121"/>
      <c r="G928" s="160" t="e">
        <f ca="1">_xludf.IFS(F928=BASE_DATOS!R$2,"N/A",F928=BASE_DATOS!R$3,"N/A",F928=BASE_DATOS!R$4,"INDICAR",F928=BASE_DATOS!R$7,"N/A",F928=BASE_DATOS!R$5,"INDICAR",F928=BASE_DATOS!R$6,"INDICAR",F928=BASE_DATOS!R$8," INDICAR",F928=BASE_DATOS!R$9," ")</f>
        <v>#NAME?</v>
      </c>
      <c r="H928" s="121"/>
      <c r="I928" s="122"/>
      <c r="J928" s="122"/>
      <c r="K928" s="122"/>
      <c r="L928" s="122"/>
      <c r="M928" s="122"/>
      <c r="N928" s="123">
        <f t="shared" si="25"/>
        <v>0</v>
      </c>
    </row>
    <row r="929" spans="1:14" ht="14.5" hidden="1">
      <c r="A929" s="252"/>
      <c r="B929" s="137"/>
      <c r="C929" s="138"/>
      <c r="D929" s="158"/>
      <c r="E929" s="140"/>
      <c r="F929" s="121"/>
      <c r="G929" s="160" t="e">
        <f ca="1">_xludf.IFS(F929=BASE_DATOS!R$2,"N/A",F929=BASE_DATOS!R$3,"N/A",F929=BASE_DATOS!R$4,"INDICAR",F929=BASE_DATOS!R$7,"N/A",F929=BASE_DATOS!R$5,"INDICAR",F929=BASE_DATOS!R$6,"INDICAR",F929=BASE_DATOS!R$8," INDICAR",F929=BASE_DATOS!R$9," ")</f>
        <v>#NAME?</v>
      </c>
      <c r="H929" s="121"/>
      <c r="I929" s="122"/>
      <c r="J929" s="122"/>
      <c r="K929" s="122"/>
      <c r="L929" s="122"/>
      <c r="M929" s="122"/>
      <c r="N929" s="123">
        <f t="shared" si="25"/>
        <v>0</v>
      </c>
    </row>
    <row r="930" spans="1:14" ht="14.5" hidden="1">
      <c r="A930" s="252"/>
      <c r="B930" s="137"/>
      <c r="C930" s="138"/>
      <c r="D930" s="158"/>
      <c r="E930" s="140"/>
      <c r="F930" s="121"/>
      <c r="G930" s="160" t="e">
        <f ca="1">_xludf.IFS(F930=BASE_DATOS!R$2,"N/A",F930=BASE_DATOS!R$3,"N/A",F930=BASE_DATOS!R$4,"INDICAR",F930=BASE_DATOS!R$7,"N/A",F930=BASE_DATOS!R$5,"INDICAR",F930=BASE_DATOS!R$6,"INDICAR",F930=BASE_DATOS!R$8," INDICAR",F930=BASE_DATOS!R$9," ")</f>
        <v>#NAME?</v>
      </c>
      <c r="H930" s="121"/>
      <c r="I930" s="122"/>
      <c r="J930" s="122"/>
      <c r="K930" s="122"/>
      <c r="L930" s="122"/>
      <c r="M930" s="122"/>
      <c r="N930" s="123">
        <f t="shared" si="25"/>
        <v>0</v>
      </c>
    </row>
    <row r="931" spans="1:14" ht="14.5" hidden="1">
      <c r="A931" s="252"/>
      <c r="B931" s="137"/>
      <c r="C931" s="138"/>
      <c r="D931" s="158"/>
      <c r="E931" s="140"/>
      <c r="F931" s="121"/>
      <c r="G931" s="160" t="e">
        <f ca="1">_xludf.IFS(F931=BASE_DATOS!R$2,"N/A",F931=BASE_DATOS!R$3,"N/A",F931=BASE_DATOS!R$4,"INDICAR",F931=BASE_DATOS!R$7,"N/A",F931=BASE_DATOS!R$5,"INDICAR",F931=BASE_DATOS!R$6,"INDICAR",F931=BASE_DATOS!R$8," INDICAR",F931=BASE_DATOS!R$9," ")</f>
        <v>#NAME?</v>
      </c>
      <c r="H931" s="121"/>
      <c r="I931" s="122"/>
      <c r="J931" s="122"/>
      <c r="K931" s="122"/>
      <c r="L931" s="122"/>
      <c r="M931" s="122"/>
      <c r="N931" s="123">
        <f t="shared" si="25"/>
        <v>0</v>
      </c>
    </row>
    <row r="932" spans="1:14" ht="14.5" hidden="1">
      <c r="A932" s="252"/>
      <c r="B932" s="137"/>
      <c r="C932" s="138"/>
      <c r="D932" s="158"/>
      <c r="E932" s="140"/>
      <c r="F932" s="121"/>
      <c r="G932" s="160" t="e">
        <f ca="1">_xludf.IFS(F932=BASE_DATOS!R$2,"N/A",F932=BASE_DATOS!R$3,"N/A",F932=BASE_DATOS!R$4,"INDICAR",F932=BASE_DATOS!R$7,"N/A",F932=BASE_DATOS!R$5,"INDICAR",F932=BASE_DATOS!R$6,"INDICAR",F932=BASE_DATOS!R$8," INDICAR",F932=BASE_DATOS!R$9," ")</f>
        <v>#NAME?</v>
      </c>
      <c r="H932" s="121"/>
      <c r="I932" s="122"/>
      <c r="J932" s="122"/>
      <c r="K932" s="122"/>
      <c r="L932" s="122"/>
      <c r="M932" s="122"/>
      <c r="N932" s="123">
        <f t="shared" si="25"/>
        <v>0</v>
      </c>
    </row>
    <row r="933" spans="1:14" ht="14.5" hidden="1">
      <c r="A933" s="252"/>
      <c r="B933" s="137"/>
      <c r="C933" s="138"/>
      <c r="D933" s="158"/>
      <c r="E933" s="140"/>
      <c r="F933" s="121"/>
      <c r="G933" s="160" t="e">
        <f ca="1">_xludf.IFS(F933=BASE_DATOS!R$2,"N/A",F933=BASE_DATOS!R$3,"N/A",F933=BASE_DATOS!R$4,"INDICAR",F933=BASE_DATOS!R$7,"N/A",F933=BASE_DATOS!R$5,"INDICAR",F933=BASE_DATOS!R$6,"INDICAR",F933=BASE_DATOS!R$8," INDICAR",F933=BASE_DATOS!R$9," ")</f>
        <v>#NAME?</v>
      </c>
      <c r="H933" s="121"/>
      <c r="I933" s="122"/>
      <c r="J933" s="122"/>
      <c r="K933" s="122"/>
      <c r="L933" s="122"/>
      <c r="M933" s="122"/>
      <c r="N933" s="123">
        <f t="shared" si="25"/>
        <v>0</v>
      </c>
    </row>
    <row r="934" spans="1:14" ht="14.5" hidden="1">
      <c r="A934" s="253"/>
      <c r="B934" s="137"/>
      <c r="C934" s="140"/>
      <c r="D934" s="158"/>
      <c r="E934" s="140"/>
      <c r="F934" s="121"/>
      <c r="G934" s="160" t="e">
        <f ca="1">_xludf.IFS(F934=BASE_DATOS!R$2,"N/A",F934=BASE_DATOS!R$3,"N/A",F934=BASE_DATOS!R$4,"INDICAR",F934=BASE_DATOS!R$7,"N/A",F934=BASE_DATOS!R$5,"INDICAR",F934=BASE_DATOS!R$6,"INDICAR",F934=BASE_DATOS!R$8," INDICAR",F934=BASE_DATOS!R$9," ")</f>
        <v>#NAME?</v>
      </c>
      <c r="H934" s="121"/>
      <c r="I934" s="122"/>
      <c r="J934" s="122"/>
      <c r="K934" s="122"/>
      <c r="L934" s="122"/>
      <c r="M934" s="122"/>
      <c r="N934" s="123">
        <f t="shared" si="25"/>
        <v>0</v>
      </c>
    </row>
    <row r="935" spans="1:14" ht="14.5" hidden="1">
      <c r="A935" s="251"/>
      <c r="B935" s="137"/>
      <c r="C935" s="138"/>
      <c r="D935" s="158"/>
      <c r="E935" s="140"/>
      <c r="F935" s="121"/>
      <c r="G935" s="160" t="e">
        <f ca="1">_xludf.IFS(F935=BASE_DATOS!R$2,"N/A",F935=BASE_DATOS!R$3,"N/A",F935=BASE_DATOS!R$4,"INDICAR",F935=BASE_DATOS!R$7,"N/A",F935=BASE_DATOS!R$5,"INDICAR",F935=BASE_DATOS!R$6,"INDICAR",F935=BASE_DATOS!R$8," INDICAR",F935=BASE_DATOS!R$9," ")</f>
        <v>#NAME?</v>
      </c>
      <c r="H935" s="121"/>
      <c r="I935" s="122"/>
      <c r="J935" s="122"/>
      <c r="K935" s="122"/>
      <c r="L935" s="122"/>
      <c r="M935" s="122"/>
      <c r="N935" s="123">
        <f t="shared" si="25"/>
        <v>0</v>
      </c>
    </row>
    <row r="936" spans="1:14" ht="14.5" hidden="1">
      <c r="A936" s="252"/>
      <c r="B936" s="137"/>
      <c r="C936" s="138"/>
      <c r="D936" s="158"/>
      <c r="E936" s="140"/>
      <c r="F936" s="121"/>
      <c r="G936" s="160" t="e">
        <f ca="1">_xludf.IFS(F936=BASE_DATOS!R$2,"N/A",F936=BASE_DATOS!R$3,"N/A",F936=BASE_DATOS!R$4,"INDICAR",F936=BASE_DATOS!R$7,"N/A",F936=BASE_DATOS!R$5,"INDICAR",F936=BASE_DATOS!R$6,"INDICAR",F936=BASE_DATOS!R$8," INDICAR",F936=BASE_DATOS!R$9," ")</f>
        <v>#NAME?</v>
      </c>
      <c r="H936" s="121"/>
      <c r="I936" s="122"/>
      <c r="J936" s="122"/>
      <c r="K936" s="122"/>
      <c r="L936" s="122"/>
      <c r="M936" s="122"/>
      <c r="N936" s="123">
        <f t="shared" si="25"/>
        <v>0</v>
      </c>
    </row>
    <row r="937" spans="1:14" ht="14.5" hidden="1">
      <c r="A937" s="252"/>
      <c r="B937" s="137"/>
      <c r="C937" s="138"/>
      <c r="D937" s="158"/>
      <c r="E937" s="140"/>
      <c r="F937" s="121"/>
      <c r="G937" s="160" t="e">
        <f ca="1">_xludf.IFS(F937=BASE_DATOS!R$2,"N/A",F937=BASE_DATOS!R$3,"N/A",F937=BASE_DATOS!R$4,"INDICAR",F937=BASE_DATOS!R$7,"N/A",F937=BASE_DATOS!R$5,"INDICAR",F937=BASE_DATOS!R$6,"INDICAR",F937=BASE_DATOS!R$8," INDICAR",F937=BASE_DATOS!R$9," ")</f>
        <v>#NAME?</v>
      </c>
      <c r="H937" s="121"/>
      <c r="I937" s="122"/>
      <c r="J937" s="122"/>
      <c r="K937" s="122"/>
      <c r="L937" s="122"/>
      <c r="M937" s="122"/>
      <c r="N937" s="123">
        <f t="shared" si="25"/>
        <v>0</v>
      </c>
    </row>
    <row r="938" spans="1:14" ht="14.5" hidden="1">
      <c r="A938" s="252"/>
      <c r="B938" s="137"/>
      <c r="C938" s="138"/>
      <c r="D938" s="158"/>
      <c r="E938" s="140"/>
      <c r="F938" s="121"/>
      <c r="G938" s="160" t="e">
        <f ca="1">_xludf.IFS(F938=BASE_DATOS!R$2,"N/A",F938=BASE_DATOS!R$3,"N/A",F938=BASE_DATOS!R$4,"INDICAR",F938=BASE_DATOS!R$7,"N/A",F938=BASE_DATOS!R$5,"INDICAR",F938=BASE_DATOS!R$6,"INDICAR",F938=BASE_DATOS!R$8," INDICAR",F938=BASE_DATOS!R$9," ")</f>
        <v>#NAME?</v>
      </c>
      <c r="H938" s="121"/>
      <c r="I938" s="122"/>
      <c r="J938" s="122"/>
      <c r="K938" s="122"/>
      <c r="L938" s="122"/>
      <c r="M938" s="122"/>
      <c r="N938" s="123">
        <f t="shared" si="25"/>
        <v>0</v>
      </c>
    </row>
    <row r="939" spans="1:14" ht="14.5" hidden="1">
      <c r="A939" s="252"/>
      <c r="B939" s="137"/>
      <c r="C939" s="138"/>
      <c r="D939" s="158"/>
      <c r="E939" s="140"/>
      <c r="F939" s="121"/>
      <c r="G939" s="160" t="e">
        <f ca="1">_xludf.IFS(F939=BASE_DATOS!R$2,"N/A",F939=BASE_DATOS!R$3,"N/A",F939=BASE_DATOS!R$4,"INDICAR",F939=BASE_DATOS!R$7,"N/A",F939=BASE_DATOS!R$5,"INDICAR",F939=BASE_DATOS!R$6,"INDICAR",F939=BASE_DATOS!R$8," INDICAR",F939=BASE_DATOS!R$9," ")</f>
        <v>#NAME?</v>
      </c>
      <c r="H939" s="121"/>
      <c r="I939" s="122"/>
      <c r="J939" s="122"/>
      <c r="K939" s="122"/>
      <c r="L939" s="122"/>
      <c r="M939" s="122"/>
      <c r="N939" s="123">
        <f t="shared" si="25"/>
        <v>0</v>
      </c>
    </row>
    <row r="940" spans="1:14" ht="14.5" hidden="1">
      <c r="A940" s="252"/>
      <c r="B940" s="137"/>
      <c r="C940" s="138"/>
      <c r="D940" s="158"/>
      <c r="E940" s="140"/>
      <c r="F940" s="121"/>
      <c r="G940" s="160" t="e">
        <f ca="1">_xludf.IFS(F940=BASE_DATOS!R$2,"N/A",F940=BASE_DATOS!R$3,"N/A",F940=BASE_DATOS!R$4,"INDICAR",F940=BASE_DATOS!R$7,"N/A",F940=BASE_DATOS!R$5,"INDICAR",F940=BASE_DATOS!R$6,"INDICAR",F940=BASE_DATOS!R$8," INDICAR",F940=BASE_DATOS!R$9," ")</f>
        <v>#NAME?</v>
      </c>
      <c r="H940" s="121"/>
      <c r="I940" s="122"/>
      <c r="J940" s="122"/>
      <c r="K940" s="122"/>
      <c r="L940" s="122"/>
      <c r="M940" s="122"/>
      <c r="N940" s="123">
        <f t="shared" si="25"/>
        <v>0</v>
      </c>
    </row>
    <row r="941" spans="1:14" ht="14.5" hidden="1">
      <c r="A941" s="252"/>
      <c r="B941" s="137"/>
      <c r="C941" s="138"/>
      <c r="D941" s="158"/>
      <c r="E941" s="140"/>
      <c r="F941" s="121"/>
      <c r="G941" s="160" t="e">
        <f ca="1">_xludf.IFS(F941=BASE_DATOS!R$2,"N/A",F941=BASE_DATOS!R$3,"N/A",F941=BASE_DATOS!R$4,"INDICAR",F941=BASE_DATOS!R$7,"N/A",F941=BASE_DATOS!R$5,"INDICAR",F941=BASE_DATOS!R$6,"INDICAR",F941=BASE_DATOS!R$8," INDICAR",F941=BASE_DATOS!R$9," ")</f>
        <v>#NAME?</v>
      </c>
      <c r="H941" s="121"/>
      <c r="I941" s="122"/>
      <c r="J941" s="122"/>
      <c r="K941" s="122"/>
      <c r="L941" s="122"/>
      <c r="M941" s="122"/>
      <c r="N941" s="123">
        <f t="shared" si="25"/>
        <v>0</v>
      </c>
    </row>
    <row r="942" spans="1:14" ht="14.5" hidden="1">
      <c r="A942" s="252"/>
      <c r="B942" s="137"/>
      <c r="C942" s="138"/>
      <c r="D942" s="158"/>
      <c r="E942" s="140"/>
      <c r="F942" s="121"/>
      <c r="G942" s="160" t="e">
        <f ca="1">_xludf.IFS(F942=BASE_DATOS!R$2,"N/A",F942=BASE_DATOS!R$3,"N/A",F942=BASE_DATOS!R$4,"INDICAR",F942=BASE_DATOS!R$7,"N/A",F942=BASE_DATOS!R$5,"INDICAR",F942=BASE_DATOS!R$6,"INDICAR",F942=BASE_DATOS!R$8," INDICAR",F942=BASE_DATOS!R$9," ")</f>
        <v>#NAME?</v>
      </c>
      <c r="H942" s="121"/>
      <c r="I942" s="122"/>
      <c r="J942" s="122"/>
      <c r="K942" s="122"/>
      <c r="L942" s="122"/>
      <c r="M942" s="122"/>
      <c r="N942" s="123">
        <f t="shared" si="25"/>
        <v>0</v>
      </c>
    </row>
    <row r="943" spans="1:14" ht="14.5" hidden="1">
      <c r="A943" s="252"/>
      <c r="B943" s="137"/>
      <c r="C943" s="138"/>
      <c r="D943" s="158"/>
      <c r="E943" s="140"/>
      <c r="F943" s="121"/>
      <c r="G943" s="160" t="e">
        <f ca="1">_xludf.IFS(F943=BASE_DATOS!R$2,"N/A",F943=BASE_DATOS!R$3,"N/A",F943=BASE_DATOS!R$4,"INDICAR",F943=BASE_DATOS!R$7,"N/A",F943=BASE_DATOS!R$5,"INDICAR",F943=BASE_DATOS!R$6,"INDICAR",F943=BASE_DATOS!R$8," INDICAR",F943=BASE_DATOS!R$9," ")</f>
        <v>#NAME?</v>
      </c>
      <c r="H943" s="121"/>
      <c r="I943" s="122"/>
      <c r="J943" s="122"/>
      <c r="K943" s="122"/>
      <c r="L943" s="122"/>
      <c r="M943" s="122"/>
      <c r="N943" s="123">
        <f t="shared" si="25"/>
        <v>0</v>
      </c>
    </row>
    <row r="944" spans="1:14" ht="14.5" hidden="1">
      <c r="A944" s="252"/>
      <c r="B944" s="137"/>
      <c r="C944" s="138"/>
      <c r="D944" s="158"/>
      <c r="E944" s="140"/>
      <c r="F944" s="121"/>
      <c r="G944" s="160" t="e">
        <f ca="1">_xludf.IFS(F944=BASE_DATOS!R$2,"N/A",F944=BASE_DATOS!R$3,"N/A",F944=BASE_DATOS!R$4,"INDICAR",F944=BASE_DATOS!R$7,"N/A",F944=BASE_DATOS!R$5,"INDICAR",F944=BASE_DATOS!R$6,"INDICAR",F944=BASE_DATOS!R$8," INDICAR",F944=BASE_DATOS!R$9," ")</f>
        <v>#NAME?</v>
      </c>
      <c r="H944" s="121"/>
      <c r="I944" s="122"/>
      <c r="J944" s="122"/>
      <c r="K944" s="122"/>
      <c r="L944" s="122"/>
      <c r="M944" s="122"/>
      <c r="N944" s="123">
        <f t="shared" si="25"/>
        <v>0</v>
      </c>
    </row>
    <row r="945" spans="1:14" ht="14.5" hidden="1">
      <c r="A945" s="253"/>
      <c r="B945" s="137"/>
      <c r="C945" s="140"/>
      <c r="D945" s="158"/>
      <c r="E945" s="140"/>
      <c r="F945" s="121"/>
      <c r="G945" s="160" t="e">
        <f ca="1">_xludf.IFS(F945=BASE_DATOS!R$2,"N/A",F945=BASE_DATOS!R$3,"N/A",F945=BASE_DATOS!R$4,"INDICAR",F945=BASE_DATOS!R$7,"N/A",F945=BASE_DATOS!R$5,"INDICAR",F945=BASE_DATOS!R$6,"INDICAR",F945=BASE_DATOS!R$8," INDICAR",F945=BASE_DATOS!R$9," ")</f>
        <v>#NAME?</v>
      </c>
      <c r="H945" s="121"/>
      <c r="I945" s="122"/>
      <c r="J945" s="122"/>
      <c r="K945" s="122"/>
      <c r="L945" s="122"/>
      <c r="M945" s="122"/>
      <c r="N945" s="123">
        <f t="shared" si="25"/>
        <v>0</v>
      </c>
    </row>
    <row r="946" spans="1:14" ht="14.5">
      <c r="A946" s="142"/>
      <c r="B946" s="143"/>
      <c r="C946" s="142"/>
      <c r="D946" s="142"/>
      <c r="E946" s="142"/>
      <c r="F946" s="142"/>
      <c r="G946" s="142"/>
      <c r="H946" s="142"/>
      <c r="I946" s="142"/>
      <c r="J946" s="143"/>
      <c r="K946" s="143"/>
      <c r="L946" s="143"/>
      <c r="M946" s="143"/>
      <c r="N946" s="144"/>
    </row>
    <row r="947" spans="1:14" ht="14.5">
      <c r="A947" s="145"/>
      <c r="B947" s="146"/>
      <c r="C947" s="145"/>
      <c r="D947" s="145"/>
      <c r="E947" s="145"/>
      <c r="F947" s="145"/>
      <c r="G947" s="145"/>
      <c r="H947" s="145"/>
      <c r="I947" s="145"/>
      <c r="J947" s="146"/>
      <c r="K947" s="146"/>
      <c r="L947" s="146"/>
      <c r="M947" s="146"/>
      <c r="N947" s="147"/>
    </row>
    <row r="948" spans="1:14" ht="24.75" hidden="1" customHeight="1">
      <c r="A948" s="254" t="s">
        <v>413</v>
      </c>
      <c r="B948" s="255"/>
      <c r="C948" s="254" t="s">
        <v>225</v>
      </c>
      <c r="D948" s="256"/>
      <c r="E948" s="256"/>
      <c r="F948" s="256"/>
      <c r="G948" s="256"/>
      <c r="H948" s="256"/>
      <c r="I948" s="256"/>
      <c r="J948" s="256"/>
      <c r="K948" s="256"/>
      <c r="L948" s="256"/>
      <c r="M948" s="256"/>
      <c r="N948" s="255"/>
    </row>
    <row r="949" spans="1:14" ht="31" hidden="1">
      <c r="A949" s="99" t="s">
        <v>19</v>
      </c>
      <c r="B949" s="257" t="s">
        <v>90</v>
      </c>
      <c r="C949" s="255"/>
      <c r="D949" s="99" t="s">
        <v>447</v>
      </c>
      <c r="E949" s="258" t="str">
        <f t="array" ref="E949">INDEX(BASE_DATOS!U$2:U$103,MATCH(C948,BASE_DATOS!W$2:W$103,0))</f>
        <v>Fortalecer el desarrollo de la acción sustantiva y sus modalidades (MAS) en correspondencia con las áreas estratégicas institucionales, mayor nivel de articulación, gestión más flexible e impacto para propiciar el desarrollo humano sostenible en las regiones, los territorios y las comunidades</v>
      </c>
      <c r="F949" s="256"/>
      <c r="G949" s="256"/>
      <c r="H949" s="256"/>
      <c r="I949" s="256"/>
      <c r="J949" s="256"/>
      <c r="K949" s="256"/>
      <c r="L949" s="256"/>
      <c r="M949" s="256"/>
      <c r="N949" s="255"/>
    </row>
    <row r="950" spans="1:14" ht="26.25" hidden="1" customHeight="1">
      <c r="A950" s="259" t="s">
        <v>415</v>
      </c>
      <c r="B950" s="260" t="s">
        <v>235</v>
      </c>
      <c r="C950" s="261"/>
      <c r="D950" s="262"/>
      <c r="E950" s="268" t="s">
        <v>416</v>
      </c>
      <c r="F950" s="273" t="str">
        <f t="array" ref="F950">INDEX(BASE_DATOS!Y$2:Y$103,MATCH(B950,BASE_DATOS!X$2:X$103,0))</f>
        <v>P. Institucionales E.O. 
P.I. Investigación Universitaria 
P. Calidad</v>
      </c>
      <c r="G950" s="247"/>
      <c r="H950" s="247"/>
      <c r="I950" s="274" t="s">
        <v>417</v>
      </c>
      <c r="J950" s="283" t="str">
        <f t="array" ref="J950">INDEX(BASE_DATOS!Z$2:Z$103,MATCH(B950,BASE_DATOS!X$2:X$103,0))</f>
        <v>Acciones realizadas en el rediseño, gestión de institutos</v>
      </c>
      <c r="K950" s="256"/>
      <c r="L950" s="256"/>
      <c r="M950" s="256"/>
      <c r="N950" s="255"/>
    </row>
    <row r="951" spans="1:14" ht="26.25" hidden="1" customHeight="1">
      <c r="A951" s="252"/>
      <c r="B951" s="263"/>
      <c r="C951" s="247"/>
      <c r="D951" s="264"/>
      <c r="E951" s="252"/>
      <c r="F951" s="247"/>
      <c r="G951" s="247"/>
      <c r="H951" s="247"/>
      <c r="I951" s="252"/>
      <c r="J951" s="276"/>
      <c r="K951" s="256"/>
      <c r="L951" s="256"/>
      <c r="M951" s="256"/>
      <c r="N951" s="255"/>
    </row>
    <row r="952" spans="1:14" ht="26.25" hidden="1" customHeight="1">
      <c r="A952" s="252"/>
      <c r="B952" s="263"/>
      <c r="C952" s="247"/>
      <c r="D952" s="264"/>
      <c r="E952" s="252"/>
      <c r="F952" s="247"/>
      <c r="G952" s="247"/>
      <c r="H952" s="247"/>
      <c r="I952" s="252"/>
      <c r="J952" s="276"/>
      <c r="K952" s="256"/>
      <c r="L952" s="256"/>
      <c r="M952" s="256"/>
      <c r="N952" s="255"/>
    </row>
    <row r="953" spans="1:14" ht="26.25" hidden="1" customHeight="1">
      <c r="A953" s="253"/>
      <c r="B953" s="265"/>
      <c r="C953" s="266"/>
      <c r="D953" s="267"/>
      <c r="E953" s="253"/>
      <c r="F953" s="266"/>
      <c r="G953" s="266"/>
      <c r="H953" s="266"/>
      <c r="I953" s="253"/>
      <c r="J953" s="276"/>
      <c r="K953" s="256"/>
      <c r="L953" s="256"/>
      <c r="M953" s="256"/>
      <c r="N953" s="255"/>
    </row>
    <row r="954" spans="1:14" ht="19.5" hidden="1" customHeight="1">
      <c r="A954" s="269" t="s">
        <v>418</v>
      </c>
      <c r="B954" s="269" t="s">
        <v>419</v>
      </c>
      <c r="C954" s="270" t="s">
        <v>420</v>
      </c>
      <c r="D954" s="269" t="s">
        <v>421</v>
      </c>
      <c r="E954" s="269" t="s">
        <v>422</v>
      </c>
      <c r="F954" s="272" t="s">
        <v>16</v>
      </c>
      <c r="G954" s="269" t="s">
        <v>423</v>
      </c>
      <c r="H954" s="269" t="s">
        <v>424</v>
      </c>
      <c r="I954" s="271" t="s">
        <v>425</v>
      </c>
      <c r="J954" s="256"/>
      <c r="K954" s="256"/>
      <c r="L954" s="256"/>
      <c r="M954" s="256"/>
      <c r="N954" s="255"/>
    </row>
    <row r="955" spans="1:14" ht="26.25" hidden="1" customHeight="1">
      <c r="A955" s="253"/>
      <c r="B955" s="253"/>
      <c r="C955" s="253"/>
      <c r="D955" s="253"/>
      <c r="E955" s="253"/>
      <c r="F955" s="265"/>
      <c r="G955" s="253"/>
      <c r="H955" s="253"/>
      <c r="I955" s="100">
        <v>2023</v>
      </c>
      <c r="J955" s="100">
        <v>2024</v>
      </c>
      <c r="K955" s="100">
        <v>2025</v>
      </c>
      <c r="L955" s="100">
        <v>2026</v>
      </c>
      <c r="M955" s="100">
        <v>2027</v>
      </c>
      <c r="N955" s="148" t="s">
        <v>426</v>
      </c>
    </row>
    <row r="956" spans="1:14" ht="14.5" hidden="1">
      <c r="A956" s="292" t="s">
        <v>691</v>
      </c>
      <c r="B956" s="200"/>
      <c r="C956" s="103"/>
      <c r="D956" s="162"/>
      <c r="E956" s="103"/>
      <c r="F956" s="126"/>
      <c r="G956" s="141"/>
      <c r="H956" s="126"/>
      <c r="I956" s="127"/>
      <c r="J956" s="127"/>
      <c r="K956" s="127"/>
      <c r="L956" s="127"/>
      <c r="M956" s="127"/>
      <c r="N956" s="129">
        <v>1</v>
      </c>
    </row>
    <row r="957" spans="1:14" ht="14.25" hidden="1" customHeight="1">
      <c r="A957" s="264"/>
      <c r="B957" s="137"/>
      <c r="C957" s="138"/>
      <c r="D957" s="158"/>
      <c r="E957" s="140"/>
      <c r="F957" s="121"/>
      <c r="G957" s="160"/>
      <c r="H957" s="121"/>
      <c r="I957" s="122"/>
      <c r="J957" s="122"/>
      <c r="K957" s="122"/>
      <c r="L957" s="122"/>
      <c r="M957" s="122"/>
      <c r="N957" s="123">
        <f t="shared" ref="N957:N988" si="26">SUM(I957:M957)</f>
        <v>0</v>
      </c>
    </row>
    <row r="958" spans="1:14" ht="14.25" hidden="1" customHeight="1">
      <c r="A958" s="264"/>
      <c r="B958" s="137"/>
      <c r="C958" s="138" t="s">
        <v>692</v>
      </c>
      <c r="D958" s="158"/>
      <c r="E958" s="140"/>
      <c r="F958" s="121"/>
      <c r="G958" s="160"/>
      <c r="H958" s="121"/>
      <c r="I958" s="122"/>
      <c r="J958" s="122"/>
      <c r="K958" s="122"/>
      <c r="L958" s="122"/>
      <c r="M958" s="122"/>
      <c r="N958" s="123">
        <f t="shared" si="26"/>
        <v>0</v>
      </c>
    </row>
    <row r="959" spans="1:14" ht="14.25" hidden="1" customHeight="1">
      <c r="A959" s="264"/>
      <c r="B959" s="137"/>
      <c r="C959" s="138"/>
      <c r="D959" s="158"/>
      <c r="E959" s="140"/>
      <c r="F959" s="121"/>
      <c r="G959" s="160"/>
      <c r="H959" s="121"/>
      <c r="I959" s="122"/>
      <c r="J959" s="122"/>
      <c r="K959" s="122"/>
      <c r="L959" s="122"/>
      <c r="M959" s="122"/>
      <c r="N959" s="123">
        <f t="shared" si="26"/>
        <v>0</v>
      </c>
    </row>
    <row r="960" spans="1:14" ht="14.25" hidden="1" customHeight="1">
      <c r="A960" s="264"/>
      <c r="B960" s="137"/>
      <c r="C960" s="138"/>
      <c r="D960" s="158"/>
      <c r="E960" s="140"/>
      <c r="F960" s="121"/>
      <c r="G960" s="160"/>
      <c r="H960" s="121"/>
      <c r="I960" s="122"/>
      <c r="J960" s="122"/>
      <c r="K960" s="122"/>
      <c r="L960" s="122"/>
      <c r="M960" s="122"/>
      <c r="N960" s="123">
        <f t="shared" si="26"/>
        <v>0</v>
      </c>
    </row>
    <row r="961" spans="1:14" ht="14.5" hidden="1">
      <c r="A961" s="264"/>
      <c r="B961" s="137"/>
      <c r="C961" s="138"/>
      <c r="D961" s="158"/>
      <c r="E961" s="140"/>
      <c r="F961" s="121"/>
      <c r="G961" s="160"/>
      <c r="H961" s="121"/>
      <c r="I961" s="122"/>
      <c r="J961" s="122"/>
      <c r="K961" s="122"/>
      <c r="L961" s="122"/>
      <c r="M961" s="122"/>
      <c r="N961" s="123">
        <f t="shared" si="26"/>
        <v>0</v>
      </c>
    </row>
    <row r="962" spans="1:14" ht="14.5" hidden="1">
      <c r="A962" s="264"/>
      <c r="B962" s="137"/>
      <c r="C962" s="138"/>
      <c r="D962" s="158"/>
      <c r="E962" s="140"/>
      <c r="F962" s="121"/>
      <c r="G962" s="160"/>
      <c r="H962" s="121"/>
      <c r="I962" s="122"/>
      <c r="J962" s="122"/>
      <c r="K962" s="122"/>
      <c r="L962" s="122"/>
      <c r="M962" s="122"/>
      <c r="N962" s="123">
        <f t="shared" si="26"/>
        <v>0</v>
      </c>
    </row>
    <row r="963" spans="1:14" ht="14.5" hidden="1">
      <c r="A963" s="264"/>
      <c r="B963" s="137"/>
      <c r="C963" s="138"/>
      <c r="D963" s="158"/>
      <c r="E963" s="140"/>
      <c r="F963" s="121"/>
      <c r="G963" s="160"/>
      <c r="H963" s="121"/>
      <c r="I963" s="122"/>
      <c r="J963" s="122"/>
      <c r="K963" s="122"/>
      <c r="L963" s="122"/>
      <c r="M963" s="122"/>
      <c r="N963" s="123">
        <f t="shared" si="26"/>
        <v>0</v>
      </c>
    </row>
    <row r="964" spans="1:14" ht="14.5" hidden="1">
      <c r="A964" s="264"/>
      <c r="B964" s="137"/>
      <c r="C964" s="138"/>
      <c r="D964" s="158"/>
      <c r="E964" s="140"/>
      <c r="F964" s="121"/>
      <c r="G964" s="160"/>
      <c r="H964" s="121"/>
      <c r="I964" s="122"/>
      <c r="J964" s="122"/>
      <c r="K964" s="122"/>
      <c r="L964" s="122"/>
      <c r="M964" s="122"/>
      <c r="N964" s="123">
        <f t="shared" si="26"/>
        <v>0</v>
      </c>
    </row>
    <row r="965" spans="1:14" ht="14.5" hidden="1">
      <c r="A965" s="264"/>
      <c r="B965" s="137"/>
      <c r="C965" s="138"/>
      <c r="D965" s="158"/>
      <c r="E965" s="140"/>
      <c r="F965" s="121"/>
      <c r="G965" s="160"/>
      <c r="H965" s="121"/>
      <c r="I965" s="122"/>
      <c r="J965" s="122"/>
      <c r="K965" s="122"/>
      <c r="L965" s="122"/>
      <c r="M965" s="122"/>
      <c r="N965" s="123">
        <f t="shared" si="26"/>
        <v>0</v>
      </c>
    </row>
    <row r="966" spans="1:14" ht="14.5" hidden="1">
      <c r="A966" s="267"/>
      <c r="B966" s="137"/>
      <c r="C966" s="140"/>
      <c r="D966" s="158"/>
      <c r="E966" s="140"/>
      <c r="F966" s="121"/>
      <c r="G966" s="160"/>
      <c r="H966" s="121"/>
      <c r="I966" s="122"/>
      <c r="J966" s="122"/>
      <c r="K966" s="122"/>
      <c r="L966" s="122"/>
      <c r="M966" s="122"/>
      <c r="N966" s="123">
        <f t="shared" si="26"/>
        <v>0</v>
      </c>
    </row>
    <row r="967" spans="1:14" ht="14.5" hidden="1">
      <c r="A967" s="251"/>
      <c r="B967" s="137"/>
      <c r="C967" s="138"/>
      <c r="D967" s="158"/>
      <c r="E967" s="140"/>
      <c r="F967" s="121"/>
      <c r="G967" s="160" t="e">
        <f ca="1">_xludf.IFS(F967=BASE_DATOS!R$2,"N/A",F967=BASE_DATOS!R$3,"N/A",F967=BASE_DATOS!R$4,"INDICAR",F967=BASE_DATOS!R$7,"N/A",F967=BASE_DATOS!R$5,"INDICAR",F967=BASE_DATOS!R$6,"INDICAR",F967=BASE_DATOS!R$8," INDICAR",F967=BASE_DATOS!R$9," ")</f>
        <v>#NAME?</v>
      </c>
      <c r="H967" s="121"/>
      <c r="I967" s="122"/>
      <c r="J967" s="122"/>
      <c r="K967" s="122"/>
      <c r="L967" s="122"/>
      <c r="M967" s="122"/>
      <c r="N967" s="123">
        <f t="shared" si="26"/>
        <v>0</v>
      </c>
    </row>
    <row r="968" spans="1:14" ht="14.5" hidden="1">
      <c r="A968" s="252"/>
      <c r="B968" s="137"/>
      <c r="C968" s="138"/>
      <c r="D968" s="158"/>
      <c r="E968" s="140"/>
      <c r="F968" s="121"/>
      <c r="G968" s="160" t="e">
        <f ca="1">_xludf.IFS(F968=BASE_DATOS!R$2,"N/A",F968=BASE_DATOS!R$3,"N/A",F968=BASE_DATOS!R$4,"INDICAR",F968=BASE_DATOS!R$7,"N/A",F968=BASE_DATOS!R$5,"INDICAR",F968=BASE_DATOS!R$6,"INDICAR",F968=BASE_DATOS!R$8," INDICAR",F968=BASE_DATOS!R$9," ")</f>
        <v>#NAME?</v>
      </c>
      <c r="H968" s="121"/>
      <c r="I968" s="122"/>
      <c r="J968" s="122"/>
      <c r="K968" s="122"/>
      <c r="L968" s="122"/>
      <c r="M968" s="122"/>
      <c r="N968" s="123">
        <f t="shared" si="26"/>
        <v>0</v>
      </c>
    </row>
    <row r="969" spans="1:14" ht="14.5" hidden="1">
      <c r="A969" s="252"/>
      <c r="B969" s="137"/>
      <c r="C969" s="138"/>
      <c r="D969" s="158"/>
      <c r="E969" s="140"/>
      <c r="F969" s="121"/>
      <c r="G969" s="160" t="e">
        <f ca="1">_xludf.IFS(F969=BASE_DATOS!R$2,"N/A",F969=BASE_DATOS!R$3,"N/A",F969=BASE_DATOS!R$4,"INDICAR",F969=BASE_DATOS!R$7,"N/A",F969=BASE_DATOS!R$5,"INDICAR",F969=BASE_DATOS!R$6,"INDICAR",F969=BASE_DATOS!R$8," INDICAR",F969=BASE_DATOS!R$9," ")</f>
        <v>#NAME?</v>
      </c>
      <c r="H969" s="121"/>
      <c r="I969" s="122"/>
      <c r="J969" s="122"/>
      <c r="K969" s="122"/>
      <c r="L969" s="122"/>
      <c r="M969" s="122"/>
      <c r="N969" s="123">
        <f t="shared" si="26"/>
        <v>0</v>
      </c>
    </row>
    <row r="970" spans="1:14" ht="14.5" hidden="1">
      <c r="A970" s="252"/>
      <c r="B970" s="137"/>
      <c r="C970" s="138"/>
      <c r="D970" s="158"/>
      <c r="E970" s="140"/>
      <c r="F970" s="121"/>
      <c r="G970" s="160" t="e">
        <f ca="1">_xludf.IFS(F970=BASE_DATOS!R$2,"N/A",F970=BASE_DATOS!R$3,"N/A",F970=BASE_DATOS!R$4,"INDICAR",F970=BASE_DATOS!R$7,"N/A",F970=BASE_DATOS!R$5,"INDICAR",F970=BASE_DATOS!R$6,"INDICAR",F970=BASE_DATOS!R$8," INDICAR",F970=BASE_DATOS!R$9," ")</f>
        <v>#NAME?</v>
      </c>
      <c r="H970" s="121"/>
      <c r="I970" s="122"/>
      <c r="J970" s="122"/>
      <c r="K970" s="122"/>
      <c r="L970" s="122"/>
      <c r="M970" s="122"/>
      <c r="N970" s="123">
        <f t="shared" si="26"/>
        <v>0</v>
      </c>
    </row>
    <row r="971" spans="1:14" ht="14.5" hidden="1">
      <c r="A971" s="252"/>
      <c r="B971" s="137"/>
      <c r="C971" s="138"/>
      <c r="D971" s="158"/>
      <c r="E971" s="140"/>
      <c r="F971" s="121"/>
      <c r="G971" s="160" t="e">
        <f ca="1">_xludf.IFS(F971=BASE_DATOS!R$2,"N/A",F971=BASE_DATOS!R$3,"N/A",F971=BASE_DATOS!R$4,"INDICAR",F971=BASE_DATOS!R$7,"N/A",F971=BASE_DATOS!R$5,"INDICAR",F971=BASE_DATOS!R$6,"INDICAR",F971=BASE_DATOS!R$8," INDICAR",F971=BASE_DATOS!R$9," ")</f>
        <v>#NAME?</v>
      </c>
      <c r="H971" s="121"/>
      <c r="I971" s="122"/>
      <c r="J971" s="122"/>
      <c r="K971" s="122"/>
      <c r="L971" s="122"/>
      <c r="M971" s="122"/>
      <c r="N971" s="123">
        <f t="shared" si="26"/>
        <v>0</v>
      </c>
    </row>
    <row r="972" spans="1:14" ht="14.5" hidden="1">
      <c r="A972" s="252"/>
      <c r="B972" s="137"/>
      <c r="C972" s="138"/>
      <c r="D972" s="158"/>
      <c r="E972" s="140"/>
      <c r="F972" s="121"/>
      <c r="G972" s="160" t="e">
        <f ca="1">_xludf.IFS(F972=BASE_DATOS!R$2,"N/A",F972=BASE_DATOS!R$3,"N/A",F972=BASE_DATOS!R$4,"INDICAR",F972=BASE_DATOS!R$7,"N/A",F972=BASE_DATOS!R$5,"INDICAR",F972=BASE_DATOS!R$6,"INDICAR",F972=BASE_DATOS!R$8," INDICAR",F972=BASE_DATOS!R$9," ")</f>
        <v>#NAME?</v>
      </c>
      <c r="H972" s="121"/>
      <c r="I972" s="122"/>
      <c r="J972" s="122"/>
      <c r="K972" s="122"/>
      <c r="L972" s="122"/>
      <c r="M972" s="122"/>
      <c r="N972" s="123">
        <f t="shared" si="26"/>
        <v>0</v>
      </c>
    </row>
    <row r="973" spans="1:14" ht="14.5" hidden="1">
      <c r="A973" s="252"/>
      <c r="B973" s="137"/>
      <c r="C973" s="138"/>
      <c r="D973" s="158"/>
      <c r="E973" s="140"/>
      <c r="F973" s="121"/>
      <c r="G973" s="160" t="e">
        <f ca="1">_xludf.IFS(F973=BASE_DATOS!R$2,"N/A",F973=BASE_DATOS!R$3,"N/A",F973=BASE_DATOS!R$4,"INDICAR",F973=BASE_DATOS!R$7,"N/A",F973=BASE_DATOS!R$5,"INDICAR",F973=BASE_DATOS!R$6,"INDICAR",F973=BASE_DATOS!R$8," INDICAR",F973=BASE_DATOS!R$9," ")</f>
        <v>#NAME?</v>
      </c>
      <c r="H973" s="121"/>
      <c r="I973" s="122"/>
      <c r="J973" s="122"/>
      <c r="K973" s="122"/>
      <c r="L973" s="122"/>
      <c r="M973" s="122"/>
      <c r="N973" s="123">
        <f t="shared" si="26"/>
        <v>0</v>
      </c>
    </row>
    <row r="974" spans="1:14" ht="14.5" hidden="1">
      <c r="A974" s="252"/>
      <c r="B974" s="137"/>
      <c r="C974" s="138"/>
      <c r="D974" s="158"/>
      <c r="E974" s="140"/>
      <c r="F974" s="121"/>
      <c r="G974" s="160" t="e">
        <f ca="1">_xludf.IFS(F974=BASE_DATOS!R$2,"N/A",F974=BASE_DATOS!R$3,"N/A",F974=BASE_DATOS!R$4,"INDICAR",F974=BASE_DATOS!R$7,"N/A",F974=BASE_DATOS!R$5,"INDICAR",F974=BASE_DATOS!R$6,"INDICAR",F974=BASE_DATOS!R$8," INDICAR",F974=BASE_DATOS!R$9," ")</f>
        <v>#NAME?</v>
      </c>
      <c r="H974" s="121"/>
      <c r="I974" s="122"/>
      <c r="J974" s="122"/>
      <c r="K974" s="122"/>
      <c r="L974" s="122"/>
      <c r="M974" s="122"/>
      <c r="N974" s="123">
        <f t="shared" si="26"/>
        <v>0</v>
      </c>
    </row>
    <row r="975" spans="1:14" ht="14.5" hidden="1">
      <c r="A975" s="252"/>
      <c r="B975" s="137"/>
      <c r="C975" s="138"/>
      <c r="D975" s="158"/>
      <c r="E975" s="140"/>
      <c r="F975" s="121"/>
      <c r="G975" s="160" t="e">
        <f ca="1">_xludf.IFS(F975=BASE_DATOS!R$2,"N/A",F975=BASE_DATOS!R$3,"N/A",F975=BASE_DATOS!R$4,"INDICAR",F975=BASE_DATOS!R$7,"N/A",F975=BASE_DATOS!R$5,"INDICAR",F975=BASE_DATOS!R$6,"INDICAR",F975=BASE_DATOS!R$8," INDICAR",F975=BASE_DATOS!R$9," ")</f>
        <v>#NAME?</v>
      </c>
      <c r="H975" s="121"/>
      <c r="I975" s="122"/>
      <c r="J975" s="122"/>
      <c r="K975" s="122"/>
      <c r="L975" s="122"/>
      <c r="M975" s="122"/>
      <c r="N975" s="123">
        <f t="shared" si="26"/>
        <v>0</v>
      </c>
    </row>
    <row r="976" spans="1:14" ht="14.5" hidden="1">
      <c r="A976" s="252"/>
      <c r="B976" s="137"/>
      <c r="C976" s="138"/>
      <c r="D976" s="158"/>
      <c r="E976" s="140"/>
      <c r="F976" s="121"/>
      <c r="G976" s="160" t="e">
        <f ca="1">_xludf.IFS(F976=BASE_DATOS!R$2,"N/A",F976=BASE_DATOS!R$3,"N/A",F976=BASE_DATOS!R$4,"INDICAR",F976=BASE_DATOS!R$7,"N/A",F976=BASE_DATOS!R$5,"INDICAR",F976=BASE_DATOS!R$6,"INDICAR",F976=BASE_DATOS!R$8," INDICAR",F976=BASE_DATOS!R$9," ")</f>
        <v>#NAME?</v>
      </c>
      <c r="H976" s="121"/>
      <c r="I976" s="122"/>
      <c r="J976" s="122"/>
      <c r="K976" s="122"/>
      <c r="L976" s="122"/>
      <c r="M976" s="122"/>
      <c r="N976" s="123">
        <f t="shared" si="26"/>
        <v>0</v>
      </c>
    </row>
    <row r="977" spans="1:14" ht="14.5" hidden="1">
      <c r="A977" s="253"/>
      <c r="B977" s="137"/>
      <c r="C977" s="140"/>
      <c r="D977" s="158"/>
      <c r="E977" s="140"/>
      <c r="F977" s="121"/>
      <c r="G977" s="160" t="e">
        <f ca="1">_xludf.IFS(F977=BASE_DATOS!R$2,"N/A",F977=BASE_DATOS!R$3,"N/A",F977=BASE_DATOS!R$4,"INDICAR",F977=BASE_DATOS!R$7,"N/A",F977=BASE_DATOS!R$5,"INDICAR",F977=BASE_DATOS!R$6,"INDICAR",F977=BASE_DATOS!R$8," INDICAR",F977=BASE_DATOS!R$9," ")</f>
        <v>#NAME?</v>
      </c>
      <c r="H977" s="121"/>
      <c r="I977" s="122"/>
      <c r="J977" s="122"/>
      <c r="K977" s="122"/>
      <c r="L977" s="122"/>
      <c r="M977" s="122"/>
      <c r="N977" s="123">
        <f t="shared" si="26"/>
        <v>0</v>
      </c>
    </row>
    <row r="978" spans="1:14" ht="14.5" hidden="1">
      <c r="A978" s="251"/>
      <c r="B978" s="137"/>
      <c r="C978" s="138"/>
      <c r="D978" s="158"/>
      <c r="E978" s="140"/>
      <c r="F978" s="121"/>
      <c r="G978" s="160" t="e">
        <f ca="1">_xludf.IFS(F978=BASE_DATOS!R$2,"N/A",F978=BASE_DATOS!R$3,"N/A",F978=BASE_DATOS!R$4,"INDICAR",F978=BASE_DATOS!R$7,"N/A",F978=BASE_DATOS!R$5,"INDICAR",F978=BASE_DATOS!R$6,"INDICAR",F978=BASE_DATOS!R$8," INDICAR",F978=BASE_DATOS!R$9," ")</f>
        <v>#NAME?</v>
      </c>
      <c r="H978" s="121"/>
      <c r="I978" s="122"/>
      <c r="J978" s="122"/>
      <c r="K978" s="122"/>
      <c r="L978" s="122"/>
      <c r="M978" s="122"/>
      <c r="N978" s="123">
        <f t="shared" si="26"/>
        <v>0</v>
      </c>
    </row>
    <row r="979" spans="1:14" ht="14.5" hidden="1">
      <c r="A979" s="252"/>
      <c r="B979" s="137"/>
      <c r="C979" s="138"/>
      <c r="D979" s="158"/>
      <c r="E979" s="140"/>
      <c r="F979" s="121"/>
      <c r="G979" s="160" t="e">
        <f ca="1">_xludf.IFS(F979=BASE_DATOS!R$2,"N/A",F979=BASE_DATOS!R$3,"N/A",F979=BASE_DATOS!R$4,"INDICAR",F979=BASE_DATOS!R$7,"N/A",F979=BASE_DATOS!R$5,"INDICAR",F979=BASE_DATOS!R$6,"INDICAR",F979=BASE_DATOS!R$8," INDICAR",F979=BASE_DATOS!R$9," ")</f>
        <v>#NAME?</v>
      </c>
      <c r="H979" s="121"/>
      <c r="I979" s="122"/>
      <c r="J979" s="122"/>
      <c r="K979" s="122"/>
      <c r="L979" s="122"/>
      <c r="M979" s="122"/>
      <c r="N979" s="123">
        <f t="shared" si="26"/>
        <v>0</v>
      </c>
    </row>
    <row r="980" spans="1:14" ht="14.5" hidden="1">
      <c r="A980" s="252"/>
      <c r="B980" s="137"/>
      <c r="C980" s="138"/>
      <c r="D980" s="158"/>
      <c r="E980" s="140"/>
      <c r="F980" s="121"/>
      <c r="G980" s="160" t="e">
        <f ca="1">_xludf.IFS(F980=BASE_DATOS!R$2,"N/A",F980=BASE_DATOS!R$3,"N/A",F980=BASE_DATOS!R$4,"INDICAR",F980=BASE_DATOS!R$7,"N/A",F980=BASE_DATOS!R$5,"INDICAR",F980=BASE_DATOS!R$6,"INDICAR",F980=BASE_DATOS!R$8," INDICAR",F980=BASE_DATOS!R$9," ")</f>
        <v>#NAME?</v>
      </c>
      <c r="H980" s="121"/>
      <c r="I980" s="122"/>
      <c r="J980" s="122"/>
      <c r="K980" s="122"/>
      <c r="L980" s="122"/>
      <c r="M980" s="122"/>
      <c r="N980" s="123">
        <f t="shared" si="26"/>
        <v>0</v>
      </c>
    </row>
    <row r="981" spans="1:14" ht="14.5" hidden="1">
      <c r="A981" s="252"/>
      <c r="B981" s="137"/>
      <c r="C981" s="138"/>
      <c r="D981" s="158"/>
      <c r="E981" s="140"/>
      <c r="F981" s="121"/>
      <c r="G981" s="160" t="e">
        <f ca="1">_xludf.IFS(F981=BASE_DATOS!R$2,"N/A",F981=BASE_DATOS!R$3,"N/A",F981=BASE_DATOS!R$4,"INDICAR",F981=BASE_DATOS!R$7,"N/A",F981=BASE_DATOS!R$5,"INDICAR",F981=BASE_DATOS!R$6,"INDICAR",F981=BASE_DATOS!R$8," INDICAR",F981=BASE_DATOS!R$9," ")</f>
        <v>#NAME?</v>
      </c>
      <c r="H981" s="121"/>
      <c r="I981" s="122"/>
      <c r="J981" s="122"/>
      <c r="K981" s="122"/>
      <c r="L981" s="122"/>
      <c r="M981" s="122"/>
      <c r="N981" s="123">
        <f t="shared" si="26"/>
        <v>0</v>
      </c>
    </row>
    <row r="982" spans="1:14" ht="14.5" hidden="1">
      <c r="A982" s="252"/>
      <c r="B982" s="137"/>
      <c r="C982" s="138"/>
      <c r="D982" s="158"/>
      <c r="E982" s="140"/>
      <c r="F982" s="121"/>
      <c r="G982" s="160" t="e">
        <f ca="1">_xludf.IFS(F982=BASE_DATOS!R$2,"N/A",F982=BASE_DATOS!R$3,"N/A",F982=BASE_DATOS!R$4,"INDICAR",F982=BASE_DATOS!R$7,"N/A",F982=BASE_DATOS!R$5,"INDICAR",F982=BASE_DATOS!R$6,"INDICAR",F982=BASE_DATOS!R$8," INDICAR",F982=BASE_DATOS!R$9," ")</f>
        <v>#NAME?</v>
      </c>
      <c r="H982" s="121"/>
      <c r="I982" s="122"/>
      <c r="J982" s="122"/>
      <c r="K982" s="122"/>
      <c r="L982" s="122"/>
      <c r="M982" s="122"/>
      <c r="N982" s="123">
        <f t="shared" si="26"/>
        <v>0</v>
      </c>
    </row>
    <row r="983" spans="1:14" ht="14.5" hidden="1">
      <c r="A983" s="252"/>
      <c r="B983" s="137"/>
      <c r="C983" s="138"/>
      <c r="D983" s="158"/>
      <c r="E983" s="140"/>
      <c r="F983" s="121"/>
      <c r="G983" s="160" t="e">
        <f ca="1">_xludf.IFS(F983=BASE_DATOS!R$2,"N/A",F983=BASE_DATOS!R$3,"N/A",F983=BASE_DATOS!R$4,"INDICAR",F983=BASE_DATOS!R$7,"N/A",F983=BASE_DATOS!R$5,"INDICAR",F983=BASE_DATOS!R$6,"INDICAR",F983=BASE_DATOS!R$8," INDICAR",F983=BASE_DATOS!R$9," ")</f>
        <v>#NAME?</v>
      </c>
      <c r="H983" s="121"/>
      <c r="I983" s="122"/>
      <c r="J983" s="122"/>
      <c r="K983" s="122"/>
      <c r="L983" s="122"/>
      <c r="M983" s="122"/>
      <c r="N983" s="123">
        <f t="shared" si="26"/>
        <v>0</v>
      </c>
    </row>
    <row r="984" spans="1:14" ht="14.5" hidden="1">
      <c r="A984" s="252"/>
      <c r="B984" s="137"/>
      <c r="C984" s="138"/>
      <c r="D984" s="158"/>
      <c r="E984" s="140"/>
      <c r="F984" s="121"/>
      <c r="G984" s="160" t="e">
        <f ca="1">_xludf.IFS(F984=BASE_DATOS!R$2,"N/A",F984=BASE_DATOS!R$3,"N/A",F984=BASE_DATOS!R$4,"INDICAR",F984=BASE_DATOS!R$7,"N/A",F984=BASE_DATOS!R$5,"INDICAR",F984=BASE_DATOS!R$6,"INDICAR",F984=BASE_DATOS!R$8," INDICAR",F984=BASE_DATOS!R$9," ")</f>
        <v>#NAME?</v>
      </c>
      <c r="H984" s="121"/>
      <c r="I984" s="122"/>
      <c r="J984" s="122"/>
      <c r="K984" s="122"/>
      <c r="L984" s="122"/>
      <c r="M984" s="122"/>
      <c r="N984" s="123">
        <f t="shared" si="26"/>
        <v>0</v>
      </c>
    </row>
    <row r="985" spans="1:14" ht="14.5" hidden="1">
      <c r="A985" s="252"/>
      <c r="B985" s="137"/>
      <c r="C985" s="138"/>
      <c r="D985" s="158"/>
      <c r="E985" s="140"/>
      <c r="F985" s="121"/>
      <c r="G985" s="160" t="e">
        <f ca="1">_xludf.IFS(F985=BASE_DATOS!R$2,"N/A",F985=BASE_DATOS!R$3,"N/A",F985=BASE_DATOS!R$4,"INDICAR",F985=BASE_DATOS!R$7,"N/A",F985=BASE_DATOS!R$5,"INDICAR",F985=BASE_DATOS!R$6,"INDICAR",F985=BASE_DATOS!R$8," INDICAR",F985=BASE_DATOS!R$9," ")</f>
        <v>#NAME?</v>
      </c>
      <c r="H985" s="121"/>
      <c r="I985" s="122"/>
      <c r="J985" s="122"/>
      <c r="K985" s="122"/>
      <c r="L985" s="122"/>
      <c r="M985" s="122"/>
      <c r="N985" s="123">
        <f t="shared" si="26"/>
        <v>0</v>
      </c>
    </row>
    <row r="986" spans="1:14" ht="14.5" hidden="1">
      <c r="A986" s="252"/>
      <c r="B986" s="137"/>
      <c r="C986" s="138"/>
      <c r="D986" s="158"/>
      <c r="E986" s="140"/>
      <c r="F986" s="121"/>
      <c r="G986" s="160" t="e">
        <f ca="1">_xludf.IFS(F986=BASE_DATOS!R$2,"N/A",F986=BASE_DATOS!R$3,"N/A",F986=BASE_DATOS!R$4,"INDICAR",F986=BASE_DATOS!R$7,"N/A",F986=BASE_DATOS!R$5,"INDICAR",F986=BASE_DATOS!R$6,"INDICAR",F986=BASE_DATOS!R$8," INDICAR",F986=BASE_DATOS!R$9," ")</f>
        <v>#NAME?</v>
      </c>
      <c r="H986" s="121"/>
      <c r="I986" s="122"/>
      <c r="J986" s="122"/>
      <c r="K986" s="122"/>
      <c r="L986" s="122"/>
      <c r="M986" s="122"/>
      <c r="N986" s="123">
        <f t="shared" si="26"/>
        <v>0</v>
      </c>
    </row>
    <row r="987" spans="1:14" ht="14.5" hidden="1">
      <c r="A987" s="252"/>
      <c r="B987" s="137"/>
      <c r="C987" s="138"/>
      <c r="D987" s="158"/>
      <c r="E987" s="140"/>
      <c r="F987" s="121"/>
      <c r="G987" s="160" t="e">
        <f ca="1">_xludf.IFS(F987=BASE_DATOS!R$2,"N/A",F987=BASE_DATOS!R$3,"N/A",F987=BASE_DATOS!R$4,"INDICAR",F987=BASE_DATOS!R$7,"N/A",F987=BASE_DATOS!R$5,"INDICAR",F987=BASE_DATOS!R$6,"INDICAR",F987=BASE_DATOS!R$8," INDICAR",F987=BASE_DATOS!R$9," ")</f>
        <v>#NAME?</v>
      </c>
      <c r="H987" s="121"/>
      <c r="I987" s="122"/>
      <c r="J987" s="122"/>
      <c r="K987" s="122"/>
      <c r="L987" s="122"/>
      <c r="M987" s="122"/>
      <c r="N987" s="123">
        <f t="shared" si="26"/>
        <v>0</v>
      </c>
    </row>
    <row r="988" spans="1:14" ht="14.5" hidden="1">
      <c r="A988" s="253"/>
      <c r="B988" s="137"/>
      <c r="C988" s="140"/>
      <c r="D988" s="158"/>
      <c r="E988" s="140"/>
      <c r="F988" s="121"/>
      <c r="G988" s="160" t="e">
        <f ca="1">_xludf.IFS(F988=BASE_DATOS!R$2,"N/A",F988=BASE_DATOS!R$3,"N/A",F988=BASE_DATOS!R$4,"INDICAR",F988=BASE_DATOS!R$7,"N/A",F988=BASE_DATOS!R$5,"INDICAR",F988=BASE_DATOS!R$6,"INDICAR",F988=BASE_DATOS!R$8," INDICAR",F988=BASE_DATOS!R$9," ")</f>
        <v>#NAME?</v>
      </c>
      <c r="H988" s="121"/>
      <c r="I988" s="122"/>
      <c r="J988" s="122"/>
      <c r="K988" s="122"/>
      <c r="L988" s="122"/>
      <c r="M988" s="122"/>
      <c r="N988" s="123">
        <f t="shared" si="26"/>
        <v>0</v>
      </c>
    </row>
    <row r="989" spans="1:14" ht="14.5" hidden="1">
      <c r="A989" s="142"/>
      <c r="B989" s="143"/>
      <c r="C989" s="142"/>
      <c r="D989" s="142"/>
      <c r="E989" s="142"/>
      <c r="F989" s="142"/>
      <c r="G989" s="142"/>
      <c r="H989" s="142"/>
      <c r="I989" s="142"/>
      <c r="J989" s="143"/>
      <c r="K989" s="143"/>
      <c r="L989" s="143"/>
      <c r="M989" s="143"/>
      <c r="N989" s="144"/>
    </row>
    <row r="990" spans="1:14" ht="14.5" hidden="1">
      <c r="A990" s="145"/>
      <c r="B990" s="146"/>
      <c r="C990" s="145"/>
      <c r="D990" s="145"/>
      <c r="E990" s="145"/>
      <c r="F990" s="145"/>
      <c r="G990" s="145"/>
      <c r="H990" s="145"/>
      <c r="I990" s="145"/>
      <c r="J990" s="146"/>
      <c r="K990" s="146"/>
      <c r="L990" s="146"/>
      <c r="M990" s="146"/>
      <c r="N990" s="147"/>
    </row>
    <row r="991" spans="1:14" ht="27.75" customHeight="1">
      <c r="A991" s="254" t="s">
        <v>413</v>
      </c>
      <c r="B991" s="255"/>
      <c r="C991" s="254" t="s">
        <v>225</v>
      </c>
      <c r="D991" s="256"/>
      <c r="E991" s="256"/>
      <c r="F991" s="256"/>
      <c r="G991" s="256"/>
      <c r="H991" s="256"/>
      <c r="I991" s="256"/>
      <c r="J991" s="256"/>
      <c r="K991" s="256"/>
      <c r="L991" s="256"/>
      <c r="M991" s="256"/>
      <c r="N991" s="255"/>
    </row>
    <row r="992" spans="1:14" ht="36" customHeight="1">
      <c r="A992" s="99" t="s">
        <v>19</v>
      </c>
      <c r="B992" s="257" t="s">
        <v>90</v>
      </c>
      <c r="C992" s="255"/>
      <c r="D992" s="99" t="s">
        <v>447</v>
      </c>
      <c r="E992" s="258" t="str">
        <f t="array" ref="E992">INDEX(BASE_DATOS!U$2:U$103,MATCH(C991,BASE_DATOS!W$2:W$103,0))</f>
        <v>Fortalecer el desarrollo de la acción sustantiva y sus modalidades (MAS) en correspondencia con las áreas estratégicas institucionales, mayor nivel de articulación, gestión más flexible e impacto para propiciar el desarrollo humano sostenible en las regiones, los territorios y las comunidades</v>
      </c>
      <c r="F992" s="256"/>
      <c r="G992" s="256"/>
      <c r="H992" s="256"/>
      <c r="I992" s="256"/>
      <c r="J992" s="256"/>
      <c r="K992" s="256"/>
      <c r="L992" s="256"/>
      <c r="M992" s="256"/>
      <c r="N992" s="255"/>
    </row>
    <row r="993" spans="1:14" ht="27.75" customHeight="1">
      <c r="A993" s="259" t="s">
        <v>415</v>
      </c>
      <c r="B993" s="277" t="s">
        <v>238</v>
      </c>
      <c r="C993" s="261"/>
      <c r="D993" s="262"/>
      <c r="E993" s="268" t="s">
        <v>416</v>
      </c>
      <c r="F993" s="273" t="str">
        <f t="array" ref="F993">INDEX(BASE_DATOS!Y$2:Y$103,MATCH(B993,BASE_DATOS!X$2:X$103,0))</f>
        <v>P. Institucionales E.O. 
P. Curriculares 
P.I. Extensión Universitaria 
P.I. Investigación Universitaria</v>
      </c>
      <c r="G993" s="247"/>
      <c r="H993" s="247"/>
      <c r="I993" s="274" t="s">
        <v>417</v>
      </c>
      <c r="J993" s="283" t="str">
        <f t="array" ref="J993">INDEX(BASE_DATOS!Z$2:Z$103,MATCH(B993,BASE_DATOS!X$2:X$103,0))</f>
        <v xml:space="preserve">Cantidad de mecanismos de articulación entre el pregrado y el grado con posgrado </v>
      </c>
      <c r="K993" s="256"/>
      <c r="L993" s="256"/>
      <c r="M993" s="256"/>
      <c r="N993" s="255"/>
    </row>
    <row r="994" spans="1:14" ht="15.75" customHeight="1">
      <c r="A994" s="252"/>
      <c r="B994" s="263"/>
      <c r="C994" s="247"/>
      <c r="D994" s="264"/>
      <c r="E994" s="252"/>
      <c r="F994" s="247"/>
      <c r="G994" s="247"/>
      <c r="H994" s="247"/>
      <c r="I994" s="252"/>
      <c r="J994" s="276"/>
      <c r="K994" s="256"/>
      <c r="L994" s="256"/>
      <c r="M994" s="256"/>
      <c r="N994" s="255"/>
    </row>
    <row r="995" spans="1:14" ht="15.75" customHeight="1">
      <c r="A995" s="252"/>
      <c r="B995" s="263"/>
      <c r="C995" s="247"/>
      <c r="D995" s="264"/>
      <c r="E995" s="252"/>
      <c r="F995" s="247"/>
      <c r="G995" s="247"/>
      <c r="H995" s="247"/>
      <c r="I995" s="252"/>
      <c r="J995" s="276"/>
      <c r="K995" s="256"/>
      <c r="L995" s="256"/>
      <c r="M995" s="256"/>
      <c r="N995" s="255"/>
    </row>
    <row r="996" spans="1:14" ht="15.75" customHeight="1">
      <c r="A996" s="253"/>
      <c r="B996" s="265"/>
      <c r="C996" s="266"/>
      <c r="D996" s="267"/>
      <c r="E996" s="253"/>
      <c r="F996" s="266"/>
      <c r="G996" s="266"/>
      <c r="H996" s="266"/>
      <c r="I996" s="253"/>
      <c r="J996" s="276"/>
      <c r="K996" s="256"/>
      <c r="L996" s="256"/>
      <c r="M996" s="256"/>
      <c r="N996" s="255"/>
    </row>
    <row r="997" spans="1:14" ht="21" customHeight="1">
      <c r="A997" s="269" t="s">
        <v>418</v>
      </c>
      <c r="B997" s="269" t="s">
        <v>419</v>
      </c>
      <c r="C997" s="270" t="s">
        <v>420</v>
      </c>
      <c r="D997" s="269" t="s">
        <v>421</v>
      </c>
      <c r="E997" s="269" t="s">
        <v>422</v>
      </c>
      <c r="F997" s="272" t="s">
        <v>16</v>
      </c>
      <c r="G997" s="269" t="s">
        <v>423</v>
      </c>
      <c r="H997" s="269" t="s">
        <v>424</v>
      </c>
      <c r="I997" s="271" t="s">
        <v>425</v>
      </c>
      <c r="J997" s="256"/>
      <c r="K997" s="256"/>
      <c r="L997" s="256"/>
      <c r="M997" s="256"/>
      <c r="N997" s="255"/>
    </row>
    <row r="998" spans="1:14" ht="21" customHeight="1">
      <c r="A998" s="253"/>
      <c r="B998" s="253"/>
      <c r="C998" s="253"/>
      <c r="D998" s="253"/>
      <c r="E998" s="253"/>
      <c r="F998" s="265"/>
      <c r="G998" s="253"/>
      <c r="H998" s="253"/>
      <c r="I998" s="100">
        <v>2023</v>
      </c>
      <c r="J998" s="100">
        <v>2024</v>
      </c>
      <c r="K998" s="100">
        <v>2025</v>
      </c>
      <c r="L998" s="100">
        <v>2026</v>
      </c>
      <c r="M998" s="100">
        <v>2027</v>
      </c>
      <c r="N998" s="148" t="s">
        <v>426</v>
      </c>
    </row>
    <row r="999" spans="1:14" ht="25">
      <c r="A999" s="248" t="s">
        <v>693</v>
      </c>
      <c r="B999" s="137" t="s">
        <v>85</v>
      </c>
      <c r="C999" s="138" t="s">
        <v>694</v>
      </c>
      <c r="D999" s="159">
        <v>1</v>
      </c>
      <c r="E999" s="113">
        <v>0</v>
      </c>
      <c r="F999" s="114" t="s">
        <v>25</v>
      </c>
      <c r="G999" s="107" t="s">
        <v>428</v>
      </c>
      <c r="H999" s="114" t="s">
        <v>509</v>
      </c>
      <c r="I999" s="154"/>
      <c r="J999" s="154">
        <v>0.25</v>
      </c>
      <c r="K999" s="154">
        <v>0.25</v>
      </c>
      <c r="L999" s="154">
        <v>0.25</v>
      </c>
      <c r="M999" s="154">
        <v>0.25</v>
      </c>
      <c r="N999" s="109">
        <v>1</v>
      </c>
    </row>
    <row r="1000" spans="1:14" ht="37.5">
      <c r="A1000" s="249"/>
      <c r="B1000" s="137" t="s">
        <v>130</v>
      </c>
      <c r="C1000" s="138" t="s">
        <v>695</v>
      </c>
      <c r="D1000" s="158">
        <v>2</v>
      </c>
      <c r="E1000" s="140">
        <v>2</v>
      </c>
      <c r="F1000" s="121" t="s">
        <v>103</v>
      </c>
      <c r="G1000" s="160" t="e">
        <f ca="1">_xludf.IFS(F1000=BASE_DATOS!R$2,"N/A",F1000=BASE_DATOS!R$3,"N/A",F1000=BASE_DATOS!R$4,"INDICAR",F1000=BASE_DATOS!R$7,"N/A",F1000=BASE_DATOS!R$5,"INDICAR",F1000=BASE_DATOS!R$6,"INDICAR",F1000=BASE_DATOS!R$8," INDICAR",F1000=BASE_DATOS!R$9," ")</f>
        <v>#NAME?</v>
      </c>
      <c r="H1000" s="121" t="s">
        <v>430</v>
      </c>
      <c r="I1000" s="122">
        <v>0.2</v>
      </c>
      <c r="J1000" s="122">
        <v>0.2</v>
      </c>
      <c r="K1000" s="122">
        <v>0.2</v>
      </c>
      <c r="L1000" s="122">
        <v>0.2</v>
      </c>
      <c r="M1000" s="122">
        <v>0.2</v>
      </c>
      <c r="N1000" s="123">
        <f t="shared" ref="N1000:N1031" si="27">SUM(I1000:M1000)</f>
        <v>1</v>
      </c>
    </row>
    <row r="1001" spans="1:14" ht="50">
      <c r="A1001" s="249"/>
      <c r="B1001" s="137" t="s">
        <v>111</v>
      </c>
      <c r="C1001" s="138" t="s">
        <v>696</v>
      </c>
      <c r="D1001" s="158">
        <v>3</v>
      </c>
      <c r="E1001" s="140">
        <v>0</v>
      </c>
      <c r="F1001" s="121" t="s">
        <v>44</v>
      </c>
      <c r="G1001" s="141" t="e">
        <f ca="1">_xludf.IFS(F1001=BASE_DATOS!R$2,"N/A",F1001=BASE_DATOS!R$3,"N/A",F1001=BASE_DATOS!R$4,"INDICAR",F1001=BASE_DATOS!R$7,"N/A",F1001=BASE_DATOS!R$5,"INDICAR",F1001=BASE_DATOS!R$6,"INDICAR",F1001=BASE_DATOS!R$8," INDICAR",F1001=BASE_DATOS!R$9," ")</f>
        <v>#NAME?</v>
      </c>
      <c r="H1001" s="121" t="s">
        <v>697</v>
      </c>
      <c r="I1001" s="122"/>
      <c r="J1001" s="122">
        <v>0.33</v>
      </c>
      <c r="K1001" s="122"/>
      <c r="L1001" s="122">
        <v>0.33</v>
      </c>
      <c r="M1001" s="122">
        <v>0.34</v>
      </c>
      <c r="N1001" s="123">
        <f t="shared" si="27"/>
        <v>1</v>
      </c>
    </row>
    <row r="1002" spans="1:14" ht="37.5">
      <c r="A1002" s="249"/>
      <c r="B1002" s="137" t="s">
        <v>111</v>
      </c>
      <c r="C1002" s="138" t="s">
        <v>698</v>
      </c>
      <c r="D1002" s="158">
        <v>2</v>
      </c>
      <c r="E1002" s="140">
        <v>0</v>
      </c>
      <c r="F1002" s="121" t="s">
        <v>25</v>
      </c>
      <c r="G1002" s="160" t="e">
        <f ca="1">_xludf.IFS(F1002=BASE_DATOS!R$2,"N/A",F1002=BASE_DATOS!R$3,"N/A",F1002=BASE_DATOS!R$4,"INDICAR",F1002=BASE_DATOS!R$7,"N/A",F1002=BASE_DATOS!R$5,"INDICAR",F1002=BASE_DATOS!R$6,"INDICAR",F1002=BASE_DATOS!R$8," INDICAR",F1002=BASE_DATOS!R$9," ")</f>
        <v>#NAME?</v>
      </c>
      <c r="H1002" s="121" t="s">
        <v>699</v>
      </c>
      <c r="I1002" s="122"/>
      <c r="J1002" s="122">
        <v>0.5</v>
      </c>
      <c r="K1002" s="122"/>
      <c r="L1002" s="122">
        <v>0.5</v>
      </c>
      <c r="M1002" s="122"/>
      <c r="N1002" s="123">
        <f t="shared" si="27"/>
        <v>1</v>
      </c>
    </row>
    <row r="1003" spans="1:14" ht="29">
      <c r="A1003" s="249"/>
      <c r="B1003" s="137" t="s">
        <v>111</v>
      </c>
      <c r="C1003" s="138" t="s">
        <v>700</v>
      </c>
      <c r="D1003" s="158">
        <v>1</v>
      </c>
      <c r="E1003" s="140">
        <v>0</v>
      </c>
      <c r="F1003" s="121" t="s">
        <v>25</v>
      </c>
      <c r="G1003" s="160" t="e">
        <f ca="1">_xludf.IFS(F1003=BASE_DATOS!R$2,"N/A",F1003=BASE_DATOS!R$3,"N/A",F1003=BASE_DATOS!R$4,"INDICAR",F1003=BASE_DATOS!R$7,"N/A",F1003=BASE_DATOS!R$5,"INDICAR",F1003=BASE_DATOS!R$6,"INDICAR",F1003=BASE_DATOS!R$8," INDICAR",F1003=BASE_DATOS!R$9," ")</f>
        <v>#NAME?</v>
      </c>
      <c r="H1003" s="121" t="s">
        <v>430</v>
      </c>
      <c r="I1003" s="122">
        <v>0.2</v>
      </c>
      <c r="J1003" s="122">
        <v>0.2</v>
      </c>
      <c r="K1003" s="122">
        <v>0.2</v>
      </c>
      <c r="L1003" s="122">
        <v>0.2</v>
      </c>
      <c r="M1003" s="122">
        <v>0.2</v>
      </c>
      <c r="N1003" s="123">
        <f t="shared" si="27"/>
        <v>1</v>
      </c>
    </row>
    <row r="1004" spans="1:14" ht="27.75" customHeight="1">
      <c r="A1004" s="249"/>
      <c r="B1004" s="137" t="s">
        <v>135</v>
      </c>
      <c r="C1004" s="138" t="s">
        <v>701</v>
      </c>
      <c r="D1004" s="225">
        <v>1</v>
      </c>
      <c r="E1004" s="113">
        <v>0</v>
      </c>
      <c r="F1004" s="126" t="s">
        <v>25</v>
      </c>
      <c r="G1004" s="141" t="e">
        <f ca="1">_xludf.IFS(F1004=BASE_DATOS!R$2,"N/A",F1004=BASE_DATOS!R$3,"N/A",F1004=BASE_DATOS!R$4,"INDICAR",F1004=BASE_DATOS!R$7,"N/A",F1004=BASE_DATOS!R$5,"INDICAR",F1004=BASE_DATOS!R$6,"INDICAR",F1004=BASE_DATOS!R$8," INDICAR",F1004=BASE_DATOS!R$9," ")</f>
        <v>#NAME?</v>
      </c>
      <c r="H1004" s="126" t="s">
        <v>464</v>
      </c>
      <c r="I1004" s="154"/>
      <c r="J1004" s="154">
        <v>0.5</v>
      </c>
      <c r="K1004" s="154">
        <v>0.5</v>
      </c>
      <c r="L1004" s="165"/>
      <c r="M1004" s="165"/>
      <c r="N1004" s="123">
        <f t="shared" si="27"/>
        <v>1</v>
      </c>
    </row>
    <row r="1005" spans="1:14" ht="87.5">
      <c r="A1005" s="249"/>
      <c r="B1005" s="137" t="s">
        <v>39</v>
      </c>
      <c r="C1005" s="138" t="s">
        <v>702</v>
      </c>
      <c r="D1005" s="162">
        <v>1</v>
      </c>
      <c r="E1005" s="103">
        <v>0</v>
      </c>
      <c r="F1005" s="126" t="s">
        <v>25</v>
      </c>
      <c r="G1005" s="141" t="e">
        <f ca="1">_xludf.IFS(F1005=BASE_DATOS!R$2,"N/A",F1005=BASE_DATOS!R$3,"N/A",F1005=BASE_DATOS!R$4,"INDICAR",F1005=BASE_DATOS!R$7,"N/A",F1005=BASE_DATOS!R$5,"INDICAR",F1005=BASE_DATOS!R$6,"INDICAR",F1005=BASE_DATOS!R$8," INDICAR",F1005=BASE_DATOS!R$9," ")</f>
        <v>#NAME?</v>
      </c>
      <c r="H1005" s="126" t="s">
        <v>430</v>
      </c>
      <c r="I1005" s="127">
        <v>0.2</v>
      </c>
      <c r="J1005" s="127">
        <v>0.2</v>
      </c>
      <c r="K1005" s="127">
        <v>0.2</v>
      </c>
      <c r="L1005" s="127">
        <v>0.2</v>
      </c>
      <c r="M1005" s="127">
        <v>0.2</v>
      </c>
      <c r="N1005" s="123">
        <f t="shared" si="27"/>
        <v>1</v>
      </c>
    </row>
    <row r="1006" spans="1:14" ht="25">
      <c r="A1006" s="249"/>
      <c r="B1006" s="137" t="s">
        <v>71</v>
      </c>
      <c r="C1006" s="138" t="s">
        <v>703</v>
      </c>
      <c r="D1006" s="158">
        <v>1</v>
      </c>
      <c r="E1006" s="140">
        <v>0</v>
      </c>
      <c r="F1006" s="121" t="s">
        <v>25</v>
      </c>
      <c r="G1006" s="160" t="e">
        <f ca="1">_xludf.IFS(F1006=BASE_DATOS!R$2,"N/A",F1006=BASE_DATOS!R$3,"N/A",F1006=BASE_DATOS!R$4,"INDICAR",F1006=BASE_DATOS!R$7,"N/A",F1006=BASE_DATOS!R$5,"INDICAR",F1006=BASE_DATOS!R$6,"INDICAR",F1006=BASE_DATOS!R$8," INDICAR",F1006=BASE_DATOS!R$9," ")</f>
        <v>#NAME?</v>
      </c>
      <c r="H1006" s="121" t="s">
        <v>430</v>
      </c>
      <c r="I1006" s="122">
        <v>0.2</v>
      </c>
      <c r="J1006" s="122">
        <v>0.2</v>
      </c>
      <c r="K1006" s="122">
        <v>0.2</v>
      </c>
      <c r="L1006" s="122">
        <v>0.2</v>
      </c>
      <c r="M1006" s="122">
        <v>0.2</v>
      </c>
      <c r="N1006" s="123">
        <f t="shared" si="27"/>
        <v>1</v>
      </c>
    </row>
    <row r="1007" spans="1:14" ht="14.5">
      <c r="A1007" s="249"/>
      <c r="B1007" s="137" t="s">
        <v>99</v>
      </c>
      <c r="C1007" s="138" t="s">
        <v>704</v>
      </c>
      <c r="D1007" s="158">
        <v>10</v>
      </c>
      <c r="E1007" s="140">
        <v>1</v>
      </c>
      <c r="F1007" s="121" t="s">
        <v>44</v>
      </c>
      <c r="G1007" s="160" t="e">
        <f ca="1">_xludf.IFS(F1007=BASE_DATOS!R$2,"N/A",F1007=BASE_DATOS!R$3,"N/A",F1007=BASE_DATOS!R$4,"INDICAR",F1007=BASE_DATOS!R$7,"N/A",F1007=BASE_DATOS!R$5,"INDICAR",F1007=BASE_DATOS!R$6,"INDICAR",F1007=BASE_DATOS!R$8," INDICAR",F1007=BASE_DATOS!R$9," ")</f>
        <v>#NAME?</v>
      </c>
      <c r="H1007" s="121" t="s">
        <v>430</v>
      </c>
      <c r="I1007" s="122">
        <v>0.2</v>
      </c>
      <c r="J1007" s="122">
        <v>0.2</v>
      </c>
      <c r="K1007" s="122">
        <v>0.2</v>
      </c>
      <c r="L1007" s="122">
        <v>0.2</v>
      </c>
      <c r="M1007" s="122">
        <v>0.2</v>
      </c>
      <c r="N1007" s="123">
        <f t="shared" si="27"/>
        <v>1</v>
      </c>
    </row>
    <row r="1008" spans="1:14" ht="37.5">
      <c r="A1008" s="249"/>
      <c r="B1008" s="137" t="s">
        <v>99</v>
      </c>
      <c r="C1008" s="138" t="s">
        <v>705</v>
      </c>
      <c r="D1008" s="158">
        <v>1</v>
      </c>
      <c r="E1008" s="140"/>
      <c r="F1008" s="121" t="s">
        <v>103</v>
      </c>
      <c r="G1008" s="160" t="e">
        <f ca="1">_xludf.IFS(F1008=BASE_DATOS!R$2,"N/A",F1008=BASE_DATOS!R$3,"N/A",F1008=BASE_DATOS!R$4,"INDICAR",F1008=BASE_DATOS!R$7,"N/A",F1008=BASE_DATOS!R$5,"INDICAR",F1008=BASE_DATOS!R$6,"INDICAR",F1008=BASE_DATOS!R$8," INDICAR",F1008=BASE_DATOS!R$9," ")</f>
        <v>#NAME?</v>
      </c>
      <c r="H1008" s="121" t="s">
        <v>509</v>
      </c>
      <c r="I1008" s="122"/>
      <c r="J1008" s="122">
        <v>0.25</v>
      </c>
      <c r="K1008" s="122">
        <v>0.25</v>
      </c>
      <c r="L1008" s="122">
        <v>0.25</v>
      </c>
      <c r="M1008" s="122">
        <v>0.25</v>
      </c>
      <c r="N1008" s="123">
        <f t="shared" si="27"/>
        <v>1</v>
      </c>
    </row>
    <row r="1009" spans="1:14" ht="87.5">
      <c r="A1009" s="250"/>
      <c r="B1009" s="137" t="s">
        <v>99</v>
      </c>
      <c r="C1009" s="140" t="s">
        <v>706</v>
      </c>
      <c r="D1009" s="158">
        <v>1</v>
      </c>
      <c r="E1009" s="140"/>
      <c r="F1009" s="121" t="s">
        <v>103</v>
      </c>
      <c r="G1009" s="160" t="e">
        <f ca="1">_xludf.IFS(F1009=BASE_DATOS!R$2,"N/A",F1009=BASE_DATOS!R$3,"N/A",F1009=BASE_DATOS!R$4,"INDICAR",F1009=BASE_DATOS!R$7,"N/A",F1009=BASE_DATOS!R$5,"INDICAR",F1009=BASE_DATOS!R$6,"INDICAR",F1009=BASE_DATOS!R$8," INDICAR",F1009=BASE_DATOS!R$9," ")</f>
        <v>#NAME?</v>
      </c>
      <c r="H1009" s="121" t="s">
        <v>478</v>
      </c>
      <c r="I1009" s="122">
        <v>0.25</v>
      </c>
      <c r="J1009" s="122">
        <v>0.25</v>
      </c>
      <c r="K1009" s="122">
        <v>0.25</v>
      </c>
      <c r="L1009" s="122">
        <v>0.25</v>
      </c>
      <c r="M1009" s="122"/>
      <c r="N1009" s="123">
        <f t="shared" si="27"/>
        <v>1</v>
      </c>
    </row>
    <row r="1010" spans="1:14" ht="37.5">
      <c r="A1010" s="248" t="s">
        <v>707</v>
      </c>
      <c r="B1010" s="137" t="s">
        <v>135</v>
      </c>
      <c r="C1010" s="138" t="s">
        <v>708</v>
      </c>
      <c r="D1010" s="162">
        <v>1</v>
      </c>
      <c r="E1010" s="113">
        <v>0</v>
      </c>
      <c r="F1010" s="126" t="s">
        <v>25</v>
      </c>
      <c r="G1010" s="141" t="e">
        <f ca="1">_xludf.IFS(F1010=BASE_DATOS!R$2,"N/A",F1010=BASE_DATOS!R$3,"N/A",F1010=BASE_DATOS!R$4,"INDICAR",F1010=BASE_DATOS!R$7,"N/A",F1010=BASE_DATOS!R$5,"INDICAR",F1010=BASE_DATOS!R$6,"INDICAR",F1010=BASE_DATOS!R$8," INDICAR",F1010=BASE_DATOS!R$9," ")</f>
        <v>#NAME?</v>
      </c>
      <c r="H1010" s="126" t="s">
        <v>466</v>
      </c>
      <c r="I1010" s="154"/>
      <c r="J1010" s="154"/>
      <c r="K1010" s="154">
        <v>0.5</v>
      </c>
      <c r="L1010" s="154">
        <v>0.5</v>
      </c>
      <c r="M1010" s="165"/>
      <c r="N1010" s="123">
        <f t="shared" si="27"/>
        <v>1</v>
      </c>
    </row>
    <row r="1011" spans="1:14" ht="29">
      <c r="A1011" s="249"/>
      <c r="B1011" s="137" t="s">
        <v>55</v>
      </c>
      <c r="C1011" s="140" t="s">
        <v>709</v>
      </c>
      <c r="D1011" s="158">
        <v>20</v>
      </c>
      <c r="E1011" s="140">
        <v>26</v>
      </c>
      <c r="F1011" s="121" t="s">
        <v>25</v>
      </c>
      <c r="G1011" s="160" t="e">
        <f ca="1">_xludf.IFS(F1011=BASE_DATOS!R$2,"N/A",F1011=BASE_DATOS!R$3,"N/A",F1011=BASE_DATOS!R$4,"INDICAR",F1011=BASE_DATOS!R$7,"N/A",F1011=BASE_DATOS!R$5,"INDICAR",F1011=BASE_DATOS!R$6,"INDICAR",F1011=BASE_DATOS!R$8," INDICAR",F1011=BASE_DATOS!R$9," ")</f>
        <v>#NAME?</v>
      </c>
      <c r="H1011" s="121" t="s">
        <v>430</v>
      </c>
      <c r="I1011" s="122">
        <v>0.2</v>
      </c>
      <c r="J1011" s="122">
        <v>0.2</v>
      </c>
      <c r="K1011" s="122">
        <v>0.2</v>
      </c>
      <c r="L1011" s="122">
        <v>0.2</v>
      </c>
      <c r="M1011" s="122">
        <v>0.2</v>
      </c>
      <c r="N1011" s="123">
        <f t="shared" si="27"/>
        <v>1</v>
      </c>
    </row>
    <row r="1012" spans="1:14" ht="50">
      <c r="A1012" s="249"/>
      <c r="B1012" s="137" t="s">
        <v>142</v>
      </c>
      <c r="C1012" s="140" t="s">
        <v>710</v>
      </c>
      <c r="D1012" s="158">
        <v>10</v>
      </c>
      <c r="E1012" s="113">
        <v>0</v>
      </c>
      <c r="F1012" s="121" t="s">
        <v>25</v>
      </c>
      <c r="G1012" s="160" t="e">
        <f ca="1">_xludf.IFS(F1012=BASE_DATOS!R$2,"N/A",F1012=BASE_DATOS!R$3,"N/A",F1012=BASE_DATOS!R$4,"INDICAR",F1012=BASE_DATOS!R$7,"N/A",F1012=BASE_DATOS!R$5,"INDICAR",F1012=BASE_DATOS!R$6,"INDICAR",F1012=BASE_DATOS!R$8," INDICAR",F1012=BASE_DATOS!R$9," ")</f>
        <v>#NAME?</v>
      </c>
      <c r="H1012" s="121" t="s">
        <v>430</v>
      </c>
      <c r="I1012" s="122">
        <v>0.2</v>
      </c>
      <c r="J1012" s="122">
        <v>0.2</v>
      </c>
      <c r="K1012" s="122">
        <v>0.2</v>
      </c>
      <c r="L1012" s="122">
        <v>0.2</v>
      </c>
      <c r="M1012" s="122">
        <v>0.2</v>
      </c>
      <c r="N1012" s="123">
        <f t="shared" si="27"/>
        <v>1</v>
      </c>
    </row>
    <row r="1013" spans="1:14" ht="14.5" hidden="1">
      <c r="A1013" s="249"/>
      <c r="B1013" s="137"/>
      <c r="C1013" s="138"/>
      <c r="D1013" s="158"/>
      <c r="E1013" s="140"/>
      <c r="F1013" s="121"/>
      <c r="G1013" s="160" t="e">
        <f ca="1">_xludf.IFS(F1013=BASE_DATOS!R$2,"N/A",F1013=BASE_DATOS!R$3,"N/A",F1013=BASE_DATOS!R$4,"INDICAR",F1013=BASE_DATOS!R$7,"N/A",F1013=BASE_DATOS!R$5,"INDICAR",F1013=BASE_DATOS!R$6,"INDICAR",F1013=BASE_DATOS!R$8," INDICAR",F1013=BASE_DATOS!R$9," ")</f>
        <v>#NAME?</v>
      </c>
      <c r="H1013" s="121"/>
      <c r="I1013" s="122"/>
      <c r="J1013" s="122"/>
      <c r="K1013" s="122"/>
      <c r="L1013" s="122"/>
      <c r="M1013" s="122"/>
      <c r="N1013" s="123">
        <f t="shared" si="27"/>
        <v>0</v>
      </c>
    </row>
    <row r="1014" spans="1:14" ht="14.5" hidden="1">
      <c r="A1014" s="249"/>
      <c r="B1014" s="137"/>
      <c r="C1014" s="138"/>
      <c r="D1014" s="158"/>
      <c r="E1014" s="140"/>
      <c r="F1014" s="121"/>
      <c r="G1014" s="160" t="e">
        <f ca="1">_xludf.IFS(F1014=BASE_DATOS!R$2,"N/A",F1014=BASE_DATOS!R$3,"N/A",F1014=BASE_DATOS!R$4,"INDICAR",F1014=BASE_DATOS!R$7,"N/A",F1014=BASE_DATOS!R$5,"INDICAR",F1014=BASE_DATOS!R$6,"INDICAR",F1014=BASE_DATOS!R$8," INDICAR",F1014=BASE_DATOS!R$9," ")</f>
        <v>#NAME?</v>
      </c>
      <c r="H1014" s="121"/>
      <c r="I1014" s="122"/>
      <c r="J1014" s="122"/>
      <c r="K1014" s="122"/>
      <c r="L1014" s="122"/>
      <c r="M1014" s="122"/>
      <c r="N1014" s="123">
        <f t="shared" si="27"/>
        <v>0</v>
      </c>
    </row>
    <row r="1015" spans="1:14" ht="14.5" hidden="1">
      <c r="A1015" s="249"/>
      <c r="B1015" s="137"/>
      <c r="C1015" s="138"/>
      <c r="D1015" s="158"/>
      <c r="E1015" s="140"/>
      <c r="F1015" s="121"/>
      <c r="G1015" s="160" t="e">
        <f ca="1">_xludf.IFS(F1015=BASE_DATOS!R$2,"N/A",F1015=BASE_DATOS!R$3,"N/A",F1015=BASE_DATOS!R$4,"INDICAR",F1015=BASE_DATOS!R$7,"N/A",F1015=BASE_DATOS!R$5,"INDICAR",F1015=BASE_DATOS!R$6,"INDICAR",F1015=BASE_DATOS!R$8," INDICAR",F1015=BASE_DATOS!R$9," ")</f>
        <v>#NAME?</v>
      </c>
      <c r="H1015" s="121"/>
      <c r="I1015" s="122"/>
      <c r="J1015" s="122"/>
      <c r="K1015" s="122"/>
      <c r="L1015" s="122"/>
      <c r="M1015" s="122"/>
      <c r="N1015" s="123">
        <f t="shared" si="27"/>
        <v>0</v>
      </c>
    </row>
    <row r="1016" spans="1:14" ht="14.5" hidden="1">
      <c r="A1016" s="249"/>
      <c r="B1016" s="137"/>
      <c r="C1016" s="138"/>
      <c r="D1016" s="158"/>
      <c r="E1016" s="140"/>
      <c r="F1016" s="121"/>
      <c r="G1016" s="160" t="e">
        <f ca="1">_xludf.IFS(F1016=BASE_DATOS!R$2,"N/A",F1016=BASE_DATOS!R$3,"N/A",F1016=BASE_DATOS!R$4,"INDICAR",F1016=BASE_DATOS!R$7,"N/A",F1016=BASE_DATOS!R$5,"INDICAR",F1016=BASE_DATOS!R$6,"INDICAR",F1016=BASE_DATOS!R$8," INDICAR",F1016=BASE_DATOS!R$9," ")</f>
        <v>#NAME?</v>
      </c>
      <c r="H1016" s="121"/>
      <c r="I1016" s="122"/>
      <c r="J1016" s="122"/>
      <c r="K1016" s="122"/>
      <c r="L1016" s="122"/>
      <c r="M1016" s="122"/>
      <c r="N1016" s="123">
        <f t="shared" si="27"/>
        <v>0</v>
      </c>
    </row>
    <row r="1017" spans="1:14" ht="14.5" hidden="1">
      <c r="A1017" s="249"/>
      <c r="B1017" s="137"/>
      <c r="C1017" s="138"/>
      <c r="D1017" s="158"/>
      <c r="E1017" s="140"/>
      <c r="F1017" s="121"/>
      <c r="G1017" s="160" t="e">
        <f ca="1">_xludf.IFS(F1017=BASE_DATOS!R$2,"N/A",F1017=BASE_DATOS!R$3,"N/A",F1017=BASE_DATOS!R$4,"INDICAR",F1017=BASE_DATOS!R$7,"N/A",F1017=BASE_DATOS!R$5,"INDICAR",F1017=BASE_DATOS!R$6,"INDICAR",F1017=BASE_DATOS!R$8," INDICAR",F1017=BASE_DATOS!R$9," ")</f>
        <v>#NAME?</v>
      </c>
      <c r="H1017" s="121"/>
      <c r="I1017" s="122"/>
      <c r="J1017" s="122"/>
      <c r="K1017" s="122"/>
      <c r="L1017" s="122"/>
      <c r="M1017" s="122"/>
      <c r="N1017" s="123">
        <f t="shared" si="27"/>
        <v>0</v>
      </c>
    </row>
    <row r="1018" spans="1:14" ht="14.5" hidden="1">
      <c r="A1018" s="249"/>
      <c r="B1018" s="137"/>
      <c r="C1018" s="138"/>
      <c r="D1018" s="158"/>
      <c r="E1018" s="140"/>
      <c r="F1018" s="121"/>
      <c r="G1018" s="160" t="e">
        <f ca="1">_xludf.IFS(F1018=BASE_DATOS!R$2,"N/A",F1018=BASE_DATOS!R$3,"N/A",F1018=BASE_DATOS!R$4,"INDICAR",F1018=BASE_DATOS!R$7,"N/A",F1018=BASE_DATOS!R$5,"INDICAR",F1018=BASE_DATOS!R$6,"INDICAR",F1018=BASE_DATOS!R$8," INDICAR",F1018=BASE_DATOS!R$9," ")</f>
        <v>#NAME?</v>
      </c>
      <c r="H1018" s="121"/>
      <c r="I1018" s="122"/>
      <c r="J1018" s="122"/>
      <c r="K1018" s="122"/>
      <c r="L1018" s="122"/>
      <c r="M1018" s="122"/>
      <c r="N1018" s="123">
        <f t="shared" si="27"/>
        <v>0</v>
      </c>
    </row>
    <row r="1019" spans="1:14" ht="14.5" hidden="1">
      <c r="A1019" s="249"/>
      <c r="B1019" s="137"/>
      <c r="C1019" s="138"/>
      <c r="D1019" s="158"/>
      <c r="E1019" s="140"/>
      <c r="F1019" s="121"/>
      <c r="G1019" s="160" t="e">
        <f ca="1">_xludf.IFS(F1019=BASE_DATOS!R$2,"N/A",F1019=BASE_DATOS!R$3,"N/A",F1019=BASE_DATOS!R$4,"INDICAR",F1019=BASE_DATOS!R$7,"N/A",F1019=BASE_DATOS!R$5,"INDICAR",F1019=BASE_DATOS!R$6,"INDICAR",F1019=BASE_DATOS!R$8," INDICAR",F1019=BASE_DATOS!R$9," ")</f>
        <v>#NAME?</v>
      </c>
      <c r="H1019" s="121"/>
      <c r="I1019" s="122"/>
      <c r="J1019" s="122"/>
      <c r="K1019" s="122"/>
      <c r="L1019" s="122"/>
      <c r="M1019" s="122"/>
      <c r="N1019" s="123">
        <f t="shared" si="27"/>
        <v>0</v>
      </c>
    </row>
    <row r="1020" spans="1:14" ht="14.5" hidden="1">
      <c r="A1020" s="250"/>
      <c r="B1020" s="137"/>
      <c r="C1020" s="140"/>
      <c r="D1020" s="158"/>
      <c r="E1020" s="140"/>
      <c r="F1020" s="121"/>
      <c r="G1020" s="160" t="e">
        <f ca="1">_xludf.IFS(F1020=BASE_DATOS!R$2,"N/A",F1020=BASE_DATOS!R$3,"N/A",F1020=BASE_DATOS!R$4,"INDICAR",F1020=BASE_DATOS!R$7,"N/A",F1020=BASE_DATOS!R$5,"INDICAR",F1020=BASE_DATOS!R$6,"INDICAR",F1020=BASE_DATOS!R$8," INDICAR",F1020=BASE_DATOS!R$9," ")</f>
        <v>#NAME?</v>
      </c>
      <c r="H1020" s="121"/>
      <c r="I1020" s="122"/>
      <c r="J1020" s="122"/>
      <c r="K1020" s="122"/>
      <c r="L1020" s="122"/>
      <c r="M1020" s="122"/>
      <c r="N1020" s="123">
        <f t="shared" si="27"/>
        <v>0</v>
      </c>
    </row>
    <row r="1021" spans="1:14" ht="14.5" hidden="1">
      <c r="A1021" s="251"/>
      <c r="B1021" s="137"/>
      <c r="C1021" s="138"/>
      <c r="D1021" s="158"/>
      <c r="E1021" s="140"/>
      <c r="F1021" s="121"/>
      <c r="G1021" s="160" t="e">
        <f ca="1">_xludf.IFS(F1021=BASE_DATOS!R$2,"N/A",F1021=BASE_DATOS!R$3,"N/A",F1021=BASE_DATOS!R$4,"INDICAR",F1021=BASE_DATOS!R$7,"N/A",F1021=BASE_DATOS!R$5,"INDICAR",F1021=BASE_DATOS!R$6,"INDICAR",F1021=BASE_DATOS!R$8," INDICAR",F1021=BASE_DATOS!R$9," ")</f>
        <v>#NAME?</v>
      </c>
      <c r="H1021" s="121"/>
      <c r="I1021" s="122"/>
      <c r="J1021" s="122"/>
      <c r="K1021" s="122"/>
      <c r="L1021" s="122"/>
      <c r="M1021" s="122"/>
      <c r="N1021" s="123">
        <f t="shared" si="27"/>
        <v>0</v>
      </c>
    </row>
    <row r="1022" spans="1:14" ht="14.5" hidden="1">
      <c r="A1022" s="252"/>
      <c r="B1022" s="137"/>
      <c r="C1022" s="138"/>
      <c r="D1022" s="158"/>
      <c r="E1022" s="140"/>
      <c r="F1022" s="121"/>
      <c r="G1022" s="160" t="e">
        <f ca="1">_xludf.IFS(F1022=BASE_DATOS!R$2,"N/A",F1022=BASE_DATOS!R$3,"N/A",F1022=BASE_DATOS!R$4,"INDICAR",F1022=BASE_DATOS!R$7,"N/A",F1022=BASE_DATOS!R$5,"INDICAR",F1022=BASE_DATOS!R$6,"INDICAR",F1022=BASE_DATOS!R$8," INDICAR",F1022=BASE_DATOS!R$9," ")</f>
        <v>#NAME?</v>
      </c>
      <c r="H1022" s="121"/>
      <c r="I1022" s="122"/>
      <c r="J1022" s="122"/>
      <c r="K1022" s="122"/>
      <c r="L1022" s="122"/>
      <c r="M1022" s="122"/>
      <c r="N1022" s="123">
        <f t="shared" si="27"/>
        <v>0</v>
      </c>
    </row>
    <row r="1023" spans="1:14" ht="14.5" hidden="1">
      <c r="A1023" s="252"/>
      <c r="B1023" s="137"/>
      <c r="C1023" s="138"/>
      <c r="D1023" s="158"/>
      <c r="E1023" s="140"/>
      <c r="F1023" s="121"/>
      <c r="G1023" s="160" t="e">
        <f ca="1">_xludf.IFS(F1023=BASE_DATOS!R$2,"N/A",F1023=BASE_DATOS!R$3,"N/A",F1023=BASE_DATOS!R$4,"INDICAR",F1023=BASE_DATOS!R$7,"N/A",F1023=BASE_DATOS!R$5,"INDICAR",F1023=BASE_DATOS!R$6,"INDICAR",F1023=BASE_DATOS!R$8," INDICAR",F1023=BASE_DATOS!R$9," ")</f>
        <v>#NAME?</v>
      </c>
      <c r="H1023" s="121"/>
      <c r="I1023" s="122"/>
      <c r="J1023" s="122"/>
      <c r="K1023" s="122"/>
      <c r="L1023" s="122"/>
      <c r="M1023" s="122"/>
      <c r="N1023" s="123">
        <f t="shared" si="27"/>
        <v>0</v>
      </c>
    </row>
    <row r="1024" spans="1:14" ht="14.5" hidden="1">
      <c r="A1024" s="252"/>
      <c r="B1024" s="137"/>
      <c r="C1024" s="138"/>
      <c r="D1024" s="158"/>
      <c r="E1024" s="140"/>
      <c r="F1024" s="121"/>
      <c r="G1024" s="160" t="e">
        <f ca="1">_xludf.IFS(F1024=BASE_DATOS!R$2,"N/A",F1024=BASE_DATOS!R$3,"N/A",F1024=BASE_DATOS!R$4,"INDICAR",F1024=BASE_DATOS!R$7,"N/A",F1024=BASE_DATOS!R$5,"INDICAR",F1024=BASE_DATOS!R$6,"INDICAR",F1024=BASE_DATOS!R$8," INDICAR",F1024=BASE_DATOS!R$9," ")</f>
        <v>#NAME?</v>
      </c>
      <c r="H1024" s="121"/>
      <c r="I1024" s="122"/>
      <c r="J1024" s="122"/>
      <c r="K1024" s="122"/>
      <c r="L1024" s="122"/>
      <c r="M1024" s="122"/>
      <c r="N1024" s="123">
        <f t="shared" si="27"/>
        <v>0</v>
      </c>
    </row>
    <row r="1025" spans="1:14" ht="14.5" hidden="1">
      <c r="A1025" s="252"/>
      <c r="B1025" s="137"/>
      <c r="C1025" s="138"/>
      <c r="D1025" s="158"/>
      <c r="E1025" s="140"/>
      <c r="F1025" s="121"/>
      <c r="G1025" s="160" t="e">
        <f ca="1">_xludf.IFS(F1025=BASE_DATOS!R$2,"N/A",F1025=BASE_DATOS!R$3,"N/A",F1025=BASE_DATOS!R$4,"INDICAR",F1025=BASE_DATOS!R$7,"N/A",F1025=BASE_DATOS!R$5,"INDICAR",F1025=BASE_DATOS!R$6,"INDICAR",F1025=BASE_DATOS!R$8," INDICAR",F1025=BASE_DATOS!R$9," ")</f>
        <v>#NAME?</v>
      </c>
      <c r="H1025" s="121"/>
      <c r="I1025" s="122"/>
      <c r="J1025" s="122"/>
      <c r="K1025" s="122"/>
      <c r="L1025" s="122"/>
      <c r="M1025" s="122"/>
      <c r="N1025" s="123">
        <f t="shared" si="27"/>
        <v>0</v>
      </c>
    </row>
    <row r="1026" spans="1:14" ht="14.5" hidden="1">
      <c r="A1026" s="252"/>
      <c r="B1026" s="137"/>
      <c r="C1026" s="138"/>
      <c r="D1026" s="158"/>
      <c r="E1026" s="140"/>
      <c r="F1026" s="121"/>
      <c r="G1026" s="160" t="e">
        <f ca="1">_xludf.IFS(F1026=BASE_DATOS!R$2,"N/A",F1026=BASE_DATOS!R$3,"N/A",F1026=BASE_DATOS!R$4,"INDICAR",F1026=BASE_DATOS!R$7,"N/A",F1026=BASE_DATOS!R$5,"INDICAR",F1026=BASE_DATOS!R$6,"INDICAR",F1026=BASE_DATOS!R$8," INDICAR",F1026=BASE_DATOS!R$9," ")</f>
        <v>#NAME?</v>
      </c>
      <c r="H1026" s="121"/>
      <c r="I1026" s="122"/>
      <c r="J1026" s="122"/>
      <c r="K1026" s="122"/>
      <c r="L1026" s="122"/>
      <c r="M1026" s="122"/>
      <c r="N1026" s="123">
        <f t="shared" si="27"/>
        <v>0</v>
      </c>
    </row>
    <row r="1027" spans="1:14" ht="14.5" hidden="1">
      <c r="A1027" s="252"/>
      <c r="B1027" s="137"/>
      <c r="C1027" s="138"/>
      <c r="D1027" s="158"/>
      <c r="E1027" s="140"/>
      <c r="F1027" s="121"/>
      <c r="G1027" s="160" t="e">
        <f ca="1">_xludf.IFS(F1027=BASE_DATOS!R$2,"N/A",F1027=BASE_DATOS!R$3,"N/A",F1027=BASE_DATOS!R$4,"INDICAR",F1027=BASE_DATOS!R$7,"N/A",F1027=BASE_DATOS!R$5,"INDICAR",F1027=BASE_DATOS!R$6,"INDICAR",F1027=BASE_DATOS!R$8," INDICAR",F1027=BASE_DATOS!R$9," ")</f>
        <v>#NAME?</v>
      </c>
      <c r="H1027" s="121"/>
      <c r="I1027" s="122"/>
      <c r="J1027" s="122"/>
      <c r="K1027" s="122"/>
      <c r="L1027" s="122"/>
      <c r="M1027" s="122"/>
      <c r="N1027" s="123">
        <f t="shared" si="27"/>
        <v>0</v>
      </c>
    </row>
    <row r="1028" spans="1:14" ht="14.5" hidden="1">
      <c r="A1028" s="252"/>
      <c r="B1028" s="137"/>
      <c r="C1028" s="138"/>
      <c r="D1028" s="158"/>
      <c r="E1028" s="140"/>
      <c r="F1028" s="121"/>
      <c r="G1028" s="160" t="e">
        <f ca="1">_xludf.IFS(F1028=BASE_DATOS!R$2,"N/A",F1028=BASE_DATOS!R$3,"N/A",F1028=BASE_DATOS!R$4,"INDICAR",F1028=BASE_DATOS!R$7,"N/A",F1028=BASE_DATOS!R$5,"INDICAR",F1028=BASE_DATOS!R$6,"INDICAR",F1028=BASE_DATOS!R$8," INDICAR",F1028=BASE_DATOS!R$9," ")</f>
        <v>#NAME?</v>
      </c>
      <c r="H1028" s="121"/>
      <c r="I1028" s="122"/>
      <c r="J1028" s="122"/>
      <c r="K1028" s="122"/>
      <c r="L1028" s="122"/>
      <c r="M1028" s="122"/>
      <c r="N1028" s="123">
        <f t="shared" si="27"/>
        <v>0</v>
      </c>
    </row>
    <row r="1029" spans="1:14" ht="14.5" hidden="1">
      <c r="A1029" s="252"/>
      <c r="B1029" s="137"/>
      <c r="C1029" s="138"/>
      <c r="D1029" s="158"/>
      <c r="E1029" s="140"/>
      <c r="F1029" s="121"/>
      <c r="G1029" s="160" t="e">
        <f ca="1">_xludf.IFS(F1029=BASE_DATOS!R$2,"N/A",F1029=BASE_DATOS!R$3,"N/A",F1029=BASE_DATOS!R$4,"INDICAR",F1029=BASE_DATOS!R$7,"N/A",F1029=BASE_DATOS!R$5,"INDICAR",F1029=BASE_DATOS!R$6,"INDICAR",F1029=BASE_DATOS!R$8," INDICAR",F1029=BASE_DATOS!R$9," ")</f>
        <v>#NAME?</v>
      </c>
      <c r="H1029" s="121"/>
      <c r="I1029" s="122"/>
      <c r="J1029" s="122"/>
      <c r="K1029" s="122"/>
      <c r="L1029" s="122"/>
      <c r="M1029" s="122"/>
      <c r="N1029" s="123">
        <f t="shared" si="27"/>
        <v>0</v>
      </c>
    </row>
    <row r="1030" spans="1:14" ht="14.5" hidden="1">
      <c r="A1030" s="252"/>
      <c r="B1030" s="137"/>
      <c r="C1030" s="138"/>
      <c r="D1030" s="158"/>
      <c r="E1030" s="140"/>
      <c r="F1030" s="121"/>
      <c r="G1030" s="160" t="e">
        <f ca="1">_xludf.IFS(F1030=BASE_DATOS!R$2,"N/A",F1030=BASE_DATOS!R$3,"N/A",F1030=BASE_DATOS!R$4,"INDICAR",F1030=BASE_DATOS!R$7,"N/A",F1030=BASE_DATOS!R$5,"INDICAR",F1030=BASE_DATOS!R$6,"INDICAR",F1030=BASE_DATOS!R$8," INDICAR",F1030=BASE_DATOS!R$9," ")</f>
        <v>#NAME?</v>
      </c>
      <c r="H1030" s="121"/>
      <c r="I1030" s="122"/>
      <c r="J1030" s="122"/>
      <c r="K1030" s="122"/>
      <c r="L1030" s="122"/>
      <c r="M1030" s="122"/>
      <c r="N1030" s="123">
        <f t="shared" si="27"/>
        <v>0</v>
      </c>
    </row>
    <row r="1031" spans="1:14" ht="14.5" hidden="1">
      <c r="A1031" s="253"/>
      <c r="B1031" s="137"/>
      <c r="C1031" s="140"/>
      <c r="D1031" s="158"/>
      <c r="E1031" s="140"/>
      <c r="F1031" s="121"/>
      <c r="G1031" s="160" t="e">
        <f ca="1">_xludf.IFS(F1031=BASE_DATOS!R$2,"N/A",F1031=BASE_DATOS!R$3,"N/A",F1031=BASE_DATOS!R$4,"INDICAR",F1031=BASE_DATOS!R$7,"N/A",F1031=BASE_DATOS!R$5,"INDICAR",F1031=BASE_DATOS!R$6,"INDICAR",F1031=BASE_DATOS!R$8," INDICAR",F1031=BASE_DATOS!R$9," ")</f>
        <v>#NAME?</v>
      </c>
      <c r="H1031" s="121"/>
      <c r="I1031" s="122"/>
      <c r="J1031" s="122"/>
      <c r="K1031" s="122"/>
      <c r="L1031" s="122"/>
      <c r="M1031" s="122"/>
      <c r="N1031" s="123">
        <f t="shared" si="27"/>
        <v>0</v>
      </c>
    </row>
    <row r="1032" spans="1:14" ht="14.5">
      <c r="A1032" s="142"/>
      <c r="B1032" s="143"/>
      <c r="C1032" s="142"/>
      <c r="D1032" s="142"/>
      <c r="E1032" s="142"/>
      <c r="F1032" s="142"/>
      <c r="G1032" s="142"/>
      <c r="H1032" s="142"/>
      <c r="I1032" s="142"/>
      <c r="J1032" s="143"/>
      <c r="K1032" s="143"/>
      <c r="L1032" s="143"/>
      <c r="M1032" s="143"/>
      <c r="N1032" s="144"/>
    </row>
    <row r="1033" spans="1:14" ht="14.5">
      <c r="A1033" s="145"/>
      <c r="B1033" s="146"/>
      <c r="C1033" s="145"/>
      <c r="D1033" s="145"/>
      <c r="E1033" s="145"/>
      <c r="F1033" s="145"/>
      <c r="G1033" s="145"/>
      <c r="H1033" s="145"/>
      <c r="I1033" s="145"/>
      <c r="J1033" s="146"/>
      <c r="K1033" s="146"/>
      <c r="L1033" s="146"/>
      <c r="M1033" s="146"/>
      <c r="N1033" s="147"/>
    </row>
    <row r="1034" spans="1:14" ht="21" customHeight="1">
      <c r="A1034" s="254" t="s">
        <v>413</v>
      </c>
      <c r="B1034" s="255"/>
      <c r="C1034" s="254" t="s">
        <v>225</v>
      </c>
      <c r="D1034" s="256"/>
      <c r="E1034" s="256"/>
      <c r="F1034" s="256"/>
      <c r="G1034" s="256"/>
      <c r="H1034" s="256"/>
      <c r="I1034" s="256"/>
      <c r="J1034" s="256"/>
      <c r="K1034" s="256"/>
      <c r="L1034" s="256"/>
      <c r="M1034" s="256"/>
      <c r="N1034" s="255"/>
    </row>
    <row r="1035" spans="1:14" ht="31">
      <c r="A1035" s="99" t="s">
        <v>19</v>
      </c>
      <c r="B1035" s="257" t="s">
        <v>90</v>
      </c>
      <c r="C1035" s="255"/>
      <c r="D1035" s="99" t="s">
        <v>447</v>
      </c>
      <c r="E1035" s="258" t="str">
        <f t="array" ref="E1035">INDEX(BASE_DATOS!U$2:U$103,MATCH(C1034,BASE_DATOS!W$2:W$103,0))</f>
        <v>Fortalecer el desarrollo de la acción sustantiva y sus modalidades (MAS) en correspondencia con las áreas estratégicas institucionales, mayor nivel de articulación, gestión más flexible e impacto para propiciar el desarrollo humano sostenible en las regiones, los territorios y las comunidades</v>
      </c>
      <c r="F1035" s="256"/>
      <c r="G1035" s="256"/>
      <c r="H1035" s="256"/>
      <c r="I1035" s="256"/>
      <c r="J1035" s="256"/>
      <c r="K1035" s="256"/>
      <c r="L1035" s="256"/>
      <c r="M1035" s="256"/>
      <c r="N1035" s="255"/>
    </row>
    <row r="1036" spans="1:14" ht="20.25" customHeight="1">
      <c r="A1036" s="259" t="s">
        <v>415</v>
      </c>
      <c r="B1036" s="260" t="s">
        <v>241</v>
      </c>
      <c r="C1036" s="261"/>
      <c r="D1036" s="262"/>
      <c r="E1036" s="268" t="s">
        <v>416</v>
      </c>
      <c r="F1036" s="273" t="str">
        <f t="array" ref="F1036">INDEX(BASE_DATOS!Y$2:Y$103,MATCH(B1036,BASE_DATOS!X$2:X$103,0))</f>
        <v>P. Institucionales E.O. 
P.I. Extensión Universitaria 
P.I. Investigación Universitaria 
P. Desarrollo regional 
P. Artísticas y culturales de la UNA 
P. Institucional de la Niñez y adolescencia 
P. Institucional gestión de riesgos de desastres</v>
      </c>
      <c r="G1036" s="247"/>
      <c r="H1036" s="247"/>
      <c r="I1036" s="274" t="s">
        <v>417</v>
      </c>
      <c r="J1036" s="283" t="str">
        <f t="array" ref="J1036">INDEX(BASE_DATOS!Z$2:Z$103,MATCH(B1036,BASE_DATOS!X$2:X$103,0))</f>
        <v>Total de Iniciativas MAS articuladas</v>
      </c>
      <c r="K1036" s="256"/>
      <c r="L1036" s="256"/>
      <c r="M1036" s="256"/>
      <c r="N1036" s="255"/>
    </row>
    <row r="1037" spans="1:14" ht="20.25" customHeight="1">
      <c r="A1037" s="252"/>
      <c r="B1037" s="263"/>
      <c r="C1037" s="247"/>
      <c r="D1037" s="264"/>
      <c r="E1037" s="252"/>
      <c r="F1037" s="247"/>
      <c r="G1037" s="247"/>
      <c r="H1037" s="247"/>
      <c r="I1037" s="252"/>
      <c r="J1037" s="276"/>
      <c r="K1037" s="256"/>
      <c r="L1037" s="256"/>
      <c r="M1037" s="256"/>
      <c r="N1037" s="255"/>
    </row>
    <row r="1038" spans="1:14" ht="20.25" customHeight="1">
      <c r="A1038" s="252"/>
      <c r="B1038" s="263"/>
      <c r="C1038" s="247"/>
      <c r="D1038" s="264"/>
      <c r="E1038" s="252"/>
      <c r="F1038" s="247"/>
      <c r="G1038" s="247"/>
      <c r="H1038" s="247"/>
      <c r="I1038" s="252"/>
      <c r="J1038" s="276"/>
      <c r="K1038" s="256"/>
      <c r="L1038" s="256"/>
      <c r="M1038" s="256"/>
      <c r="N1038" s="255"/>
    </row>
    <row r="1039" spans="1:14" ht="20.25" customHeight="1">
      <c r="A1039" s="253"/>
      <c r="B1039" s="265"/>
      <c r="C1039" s="266"/>
      <c r="D1039" s="267"/>
      <c r="E1039" s="253"/>
      <c r="F1039" s="266"/>
      <c r="G1039" s="266"/>
      <c r="H1039" s="266"/>
      <c r="I1039" s="253"/>
      <c r="J1039" s="276"/>
      <c r="K1039" s="256"/>
      <c r="L1039" s="256"/>
      <c r="M1039" s="256"/>
      <c r="N1039" s="255"/>
    </row>
    <row r="1040" spans="1:14" ht="22.5" customHeight="1">
      <c r="A1040" s="269" t="s">
        <v>418</v>
      </c>
      <c r="B1040" s="269" t="s">
        <v>419</v>
      </c>
      <c r="C1040" s="270" t="s">
        <v>420</v>
      </c>
      <c r="D1040" s="269" t="s">
        <v>421</v>
      </c>
      <c r="E1040" s="269" t="s">
        <v>422</v>
      </c>
      <c r="F1040" s="272" t="s">
        <v>16</v>
      </c>
      <c r="G1040" s="269" t="s">
        <v>423</v>
      </c>
      <c r="H1040" s="269" t="s">
        <v>424</v>
      </c>
      <c r="I1040" s="271" t="s">
        <v>425</v>
      </c>
      <c r="J1040" s="256"/>
      <c r="K1040" s="256"/>
      <c r="L1040" s="256"/>
      <c r="M1040" s="256"/>
      <c r="N1040" s="255"/>
    </row>
    <row r="1041" spans="1:14" ht="22.5" customHeight="1">
      <c r="A1041" s="253"/>
      <c r="B1041" s="253"/>
      <c r="C1041" s="253"/>
      <c r="D1041" s="253"/>
      <c r="E1041" s="253"/>
      <c r="F1041" s="265"/>
      <c r="G1041" s="253"/>
      <c r="H1041" s="253"/>
      <c r="I1041" s="100">
        <v>2023</v>
      </c>
      <c r="J1041" s="100">
        <v>2024</v>
      </c>
      <c r="K1041" s="100">
        <v>2025</v>
      </c>
      <c r="L1041" s="100">
        <v>2026</v>
      </c>
      <c r="M1041" s="100">
        <v>2027</v>
      </c>
      <c r="N1041" s="148" t="s">
        <v>426</v>
      </c>
    </row>
    <row r="1042" spans="1:14" ht="25">
      <c r="A1042" s="248" t="s">
        <v>711</v>
      </c>
      <c r="B1042" s="137" t="s">
        <v>85</v>
      </c>
      <c r="C1042" s="138" t="s">
        <v>712</v>
      </c>
      <c r="D1042" s="159">
        <v>3</v>
      </c>
      <c r="E1042" s="113">
        <v>4</v>
      </c>
      <c r="F1042" s="114" t="s">
        <v>25</v>
      </c>
      <c r="G1042" s="107" t="s">
        <v>428</v>
      </c>
      <c r="H1042" s="114" t="s">
        <v>430</v>
      </c>
      <c r="I1042" s="154">
        <v>0.2</v>
      </c>
      <c r="J1042" s="154">
        <v>0.2</v>
      </c>
      <c r="K1042" s="154">
        <v>0.2</v>
      </c>
      <c r="L1042" s="154">
        <v>0.2</v>
      </c>
      <c r="M1042" s="154">
        <v>0.2</v>
      </c>
      <c r="N1042" s="109">
        <v>1</v>
      </c>
    </row>
    <row r="1043" spans="1:14" ht="37.5">
      <c r="A1043" s="249"/>
      <c r="B1043" s="137" t="s">
        <v>130</v>
      </c>
      <c r="C1043" s="138" t="s">
        <v>713</v>
      </c>
      <c r="D1043" s="158">
        <v>1</v>
      </c>
      <c r="E1043" s="140">
        <v>1</v>
      </c>
      <c r="F1043" s="121" t="s">
        <v>25</v>
      </c>
      <c r="G1043" s="160" t="e">
        <f ca="1">_xludf.IFS(F1043=BASE_DATOS!R$2,"N/A",F1043=BASE_DATOS!R$3,"N/A",F1043=BASE_DATOS!R$4,"INDICAR",F1043=BASE_DATOS!R$7,"N/A",F1043=BASE_DATOS!R$5,"INDICAR",F1043=BASE_DATOS!R$6,"INDICAR",F1043=BASE_DATOS!R$8," INDICAR",F1043=BASE_DATOS!R$9," ")</f>
        <v>#NAME?</v>
      </c>
      <c r="H1043" s="121" t="s">
        <v>430</v>
      </c>
      <c r="I1043" s="122">
        <v>0.2</v>
      </c>
      <c r="J1043" s="122">
        <v>0.2</v>
      </c>
      <c r="K1043" s="122">
        <v>0.2</v>
      </c>
      <c r="L1043" s="122">
        <v>0.2</v>
      </c>
      <c r="M1043" s="122">
        <v>0.2</v>
      </c>
      <c r="N1043" s="123">
        <f t="shared" ref="N1043:N1074" si="28">SUM(I1043:M1043)</f>
        <v>1</v>
      </c>
    </row>
    <row r="1044" spans="1:14" ht="37.5">
      <c r="A1044" s="249"/>
      <c r="B1044" s="137" t="s">
        <v>111</v>
      </c>
      <c r="C1044" s="138" t="s">
        <v>714</v>
      </c>
      <c r="D1044" s="158">
        <v>3</v>
      </c>
      <c r="E1044" s="140">
        <v>1</v>
      </c>
      <c r="F1044" s="121" t="s">
        <v>25</v>
      </c>
      <c r="G1044" s="160" t="e">
        <f ca="1">_xludf.IFS(F1044=BASE_DATOS!R$2,"N/A",F1044=BASE_DATOS!R$3,"N/A",F1044=BASE_DATOS!R$4,"INDICAR",F1044=BASE_DATOS!R$7,"N/A",F1044=BASE_DATOS!R$5,"INDICAR",F1044=BASE_DATOS!R$6,"INDICAR",F1044=BASE_DATOS!R$8," INDICAR",F1044=BASE_DATOS!R$9," ")</f>
        <v>#NAME?</v>
      </c>
      <c r="H1044" s="121" t="s">
        <v>430</v>
      </c>
      <c r="I1044" s="122">
        <v>0.2</v>
      </c>
      <c r="J1044" s="122">
        <v>0.2</v>
      </c>
      <c r="K1044" s="122">
        <v>0.2</v>
      </c>
      <c r="L1044" s="122">
        <v>0.2</v>
      </c>
      <c r="M1044" s="122">
        <v>0.2</v>
      </c>
      <c r="N1044" s="123">
        <f t="shared" si="28"/>
        <v>1</v>
      </c>
    </row>
    <row r="1045" spans="1:14" ht="37.5">
      <c r="A1045" s="249"/>
      <c r="B1045" s="137" t="s">
        <v>111</v>
      </c>
      <c r="C1045" s="140" t="s">
        <v>715</v>
      </c>
      <c r="D1045" s="158">
        <v>5</v>
      </c>
      <c r="E1045" s="140">
        <v>1</v>
      </c>
      <c r="F1045" s="121" t="s">
        <v>25</v>
      </c>
      <c r="G1045" s="160" t="e">
        <f ca="1">_xludf.IFS(F1045=BASE_DATOS!R$2,"N/A",F1045=BASE_DATOS!R$3,"N/A",F1045=BASE_DATOS!R$4,"INDICAR",F1045=BASE_DATOS!R$7,"N/A",F1045=BASE_DATOS!R$5,"INDICAR",F1045=BASE_DATOS!R$6,"INDICAR",F1045=BASE_DATOS!R$8," INDICAR",F1045=BASE_DATOS!R$9," ")</f>
        <v>#NAME?</v>
      </c>
      <c r="H1045" s="121" t="s">
        <v>430</v>
      </c>
      <c r="I1045" s="122">
        <v>0.2</v>
      </c>
      <c r="J1045" s="122">
        <v>0.2</v>
      </c>
      <c r="K1045" s="122">
        <v>0.2</v>
      </c>
      <c r="L1045" s="122">
        <v>0.2</v>
      </c>
      <c r="M1045" s="122">
        <v>0.2</v>
      </c>
      <c r="N1045" s="123">
        <f t="shared" si="28"/>
        <v>1</v>
      </c>
    </row>
    <row r="1046" spans="1:14" ht="50">
      <c r="A1046" s="249"/>
      <c r="B1046" s="137" t="s">
        <v>39</v>
      </c>
      <c r="C1046" s="138" t="s">
        <v>716</v>
      </c>
      <c r="D1046" s="162">
        <v>10</v>
      </c>
      <c r="E1046" s="103">
        <v>0</v>
      </c>
      <c r="F1046" s="126" t="s">
        <v>103</v>
      </c>
      <c r="G1046" s="141" t="e">
        <f ca="1">_xludf.IFS(F1046=BASE_DATOS!R$2,"N/A",F1046=BASE_DATOS!R$3,"N/A",F1046=BASE_DATOS!R$4,"INDICAR",F1046=BASE_DATOS!R$7,"N/A",F1046=BASE_DATOS!R$5,"INDICAR",F1046=BASE_DATOS!R$6,"INDICAR",F1046=BASE_DATOS!R$8," INDICAR",F1046=BASE_DATOS!R$9," ")</f>
        <v>#NAME?</v>
      </c>
      <c r="H1046" s="126" t="s">
        <v>430</v>
      </c>
      <c r="I1046" s="127">
        <v>0.2</v>
      </c>
      <c r="J1046" s="127">
        <v>0.2</v>
      </c>
      <c r="K1046" s="127">
        <v>0.2</v>
      </c>
      <c r="L1046" s="127">
        <v>0.2</v>
      </c>
      <c r="M1046" s="127">
        <v>0.2</v>
      </c>
      <c r="N1046" s="123">
        <f t="shared" si="28"/>
        <v>1</v>
      </c>
    </row>
    <row r="1047" spans="1:14" ht="37.5">
      <c r="A1047" s="249"/>
      <c r="B1047" s="137" t="s">
        <v>71</v>
      </c>
      <c r="C1047" s="138" t="s">
        <v>717</v>
      </c>
      <c r="D1047" s="158">
        <v>1</v>
      </c>
      <c r="E1047" s="140">
        <v>0</v>
      </c>
      <c r="F1047" s="121" t="s">
        <v>103</v>
      </c>
      <c r="G1047" s="160" t="e">
        <f ca="1">_xludf.IFS(F1047=BASE_DATOS!R$2,"N/A",F1047=BASE_DATOS!R$3,"N/A",F1047=BASE_DATOS!R$4,"INDICAR",F1047=BASE_DATOS!R$7,"N/A",F1047=BASE_DATOS!R$5,"INDICAR",F1047=BASE_DATOS!R$6,"INDICAR",F1047=BASE_DATOS!R$8," INDICAR",F1047=BASE_DATOS!R$9," ")</f>
        <v>#NAME?</v>
      </c>
      <c r="H1047" s="121" t="s">
        <v>430</v>
      </c>
      <c r="I1047" s="122">
        <v>0.2</v>
      </c>
      <c r="J1047" s="122">
        <v>0.2</v>
      </c>
      <c r="K1047" s="122">
        <v>0.2</v>
      </c>
      <c r="L1047" s="122">
        <v>0.2</v>
      </c>
      <c r="M1047" s="122">
        <v>0.2</v>
      </c>
      <c r="N1047" s="123">
        <f t="shared" si="28"/>
        <v>1</v>
      </c>
    </row>
    <row r="1048" spans="1:14" ht="37.5">
      <c r="A1048" s="249"/>
      <c r="B1048" s="137" t="s">
        <v>55</v>
      </c>
      <c r="C1048" s="140" t="s">
        <v>718</v>
      </c>
      <c r="D1048" s="158">
        <v>50</v>
      </c>
      <c r="E1048" s="140">
        <v>27</v>
      </c>
      <c r="F1048" s="121" t="s">
        <v>103</v>
      </c>
      <c r="G1048" s="160" t="e">
        <f ca="1">_xludf.IFS(F1048=BASE_DATOS!R$2,"N/A",F1048=BASE_DATOS!R$3,"N/A",F1048=BASE_DATOS!R$4,"INDICAR",F1048=BASE_DATOS!R$7,"N/A",F1048=BASE_DATOS!R$5,"INDICAR",F1048=BASE_DATOS!R$6,"INDICAR",F1048=BASE_DATOS!R$8," INDICAR",F1048=BASE_DATOS!R$9," ")</f>
        <v>#NAME?</v>
      </c>
      <c r="H1048" s="121" t="s">
        <v>430</v>
      </c>
      <c r="I1048" s="122">
        <v>0.2</v>
      </c>
      <c r="J1048" s="122">
        <v>0.2</v>
      </c>
      <c r="K1048" s="122">
        <v>0.2</v>
      </c>
      <c r="L1048" s="122">
        <v>0.2</v>
      </c>
      <c r="M1048" s="122">
        <v>0.2</v>
      </c>
      <c r="N1048" s="123">
        <f t="shared" si="28"/>
        <v>1</v>
      </c>
    </row>
    <row r="1049" spans="1:14" ht="29">
      <c r="A1049" s="249"/>
      <c r="B1049" s="137" t="s">
        <v>55</v>
      </c>
      <c r="C1049" s="138" t="s">
        <v>719</v>
      </c>
      <c r="D1049" s="158">
        <v>2</v>
      </c>
      <c r="E1049" s="140">
        <v>0</v>
      </c>
      <c r="F1049" s="121" t="s">
        <v>25</v>
      </c>
      <c r="G1049" s="160" t="e">
        <f ca="1">_xludf.IFS(F1049=BASE_DATOS!R$2,"N/A",F1049=BASE_DATOS!R$3,"N/A",F1049=BASE_DATOS!R$4,"INDICAR",F1049=BASE_DATOS!R$7,"N/A",F1049=BASE_DATOS!R$5,"INDICAR",F1049=BASE_DATOS!R$6,"INDICAR",F1049=BASE_DATOS!R$8," INDICAR",F1049=BASE_DATOS!R$9," ")</f>
        <v>#NAME?</v>
      </c>
      <c r="H1049" s="121" t="s">
        <v>509</v>
      </c>
      <c r="I1049" s="122"/>
      <c r="J1049" s="122">
        <v>0.1</v>
      </c>
      <c r="K1049" s="122">
        <v>0.3</v>
      </c>
      <c r="L1049" s="122">
        <v>0.3</v>
      </c>
      <c r="M1049" s="122">
        <v>0.3</v>
      </c>
      <c r="N1049" s="123">
        <f t="shared" si="28"/>
        <v>1</v>
      </c>
    </row>
    <row r="1050" spans="1:14" ht="14.5">
      <c r="A1050" s="249"/>
      <c r="B1050" s="137" t="s">
        <v>99</v>
      </c>
      <c r="C1050" s="138" t="s">
        <v>720</v>
      </c>
      <c r="D1050" s="158">
        <v>1</v>
      </c>
      <c r="E1050" s="140">
        <v>1</v>
      </c>
      <c r="F1050" s="121" t="s">
        <v>25</v>
      </c>
      <c r="G1050" s="160" t="e">
        <f ca="1">_xludf.IFS(F1050=BASE_DATOS!R$2,"N/A",F1050=BASE_DATOS!R$3,"N/A",F1050=BASE_DATOS!R$4,"INDICAR",F1050=BASE_DATOS!R$7,"N/A",F1050=BASE_DATOS!R$5,"INDICAR",F1050=BASE_DATOS!R$6,"INDICAR",F1050=BASE_DATOS!R$8," INDICAR",F1050=BASE_DATOS!R$9," ")</f>
        <v>#NAME?</v>
      </c>
      <c r="H1050" s="121" t="s">
        <v>481</v>
      </c>
      <c r="I1050" s="122"/>
      <c r="J1050" s="122"/>
      <c r="K1050" s="122">
        <v>0.3</v>
      </c>
      <c r="L1050" s="122">
        <v>0.35</v>
      </c>
      <c r="M1050" s="122">
        <v>0.35</v>
      </c>
      <c r="N1050" s="123">
        <f t="shared" si="28"/>
        <v>0.99999999999999989</v>
      </c>
    </row>
    <row r="1051" spans="1:14" ht="25">
      <c r="A1051" s="249"/>
      <c r="B1051" s="137" t="s">
        <v>99</v>
      </c>
      <c r="C1051" s="140" t="s">
        <v>721</v>
      </c>
      <c r="D1051" s="158">
        <v>2</v>
      </c>
      <c r="E1051" s="140"/>
      <c r="F1051" s="121" t="s">
        <v>103</v>
      </c>
      <c r="G1051" s="160" t="e">
        <f ca="1">_xludf.IFS(F1051=BASE_DATOS!R$2,"N/A",F1051=BASE_DATOS!R$3,"N/A",F1051=BASE_DATOS!R$4,"INDICAR",F1051=BASE_DATOS!R$7,"N/A",F1051=BASE_DATOS!R$5,"INDICAR",F1051=BASE_DATOS!R$6,"INDICAR",F1051=BASE_DATOS!R$8," INDICAR",F1051=BASE_DATOS!R$9," ")</f>
        <v>#NAME?</v>
      </c>
      <c r="H1051" s="121" t="s">
        <v>430</v>
      </c>
      <c r="I1051" s="122">
        <v>0.2</v>
      </c>
      <c r="J1051" s="122">
        <v>0.2</v>
      </c>
      <c r="K1051" s="122">
        <v>0.2</v>
      </c>
      <c r="L1051" s="122">
        <v>0.2</v>
      </c>
      <c r="M1051" s="122">
        <v>0.2</v>
      </c>
      <c r="N1051" s="123">
        <f t="shared" si="28"/>
        <v>1</v>
      </c>
    </row>
    <row r="1052" spans="1:14" ht="14.5" hidden="1">
      <c r="A1052" s="250"/>
      <c r="B1052" s="137"/>
      <c r="C1052" s="140"/>
      <c r="D1052" s="158"/>
      <c r="E1052" s="140"/>
      <c r="F1052" s="121"/>
      <c r="G1052" s="160" t="e">
        <f ca="1">_xludf.IFS(F1052=BASE_DATOS!R$2,"N/A",F1052=BASE_DATOS!R$3,"N/A",F1052=BASE_DATOS!R$4,"INDICAR",F1052=BASE_DATOS!R$7,"N/A",F1052=BASE_DATOS!R$5,"INDICAR",F1052=BASE_DATOS!R$6,"INDICAR",F1052=BASE_DATOS!R$8," INDICAR",F1052=BASE_DATOS!R$9," ")</f>
        <v>#NAME?</v>
      </c>
      <c r="H1052" s="121"/>
      <c r="I1052" s="122"/>
      <c r="J1052" s="122"/>
      <c r="K1052" s="122"/>
      <c r="L1052" s="122"/>
      <c r="M1052" s="122"/>
      <c r="N1052" s="123">
        <f t="shared" si="28"/>
        <v>0</v>
      </c>
    </row>
    <row r="1053" spans="1:14" ht="14.5" hidden="1">
      <c r="A1053" s="251"/>
      <c r="B1053" s="137"/>
      <c r="C1053" s="138"/>
      <c r="D1053" s="158"/>
      <c r="E1053" s="140"/>
      <c r="F1053" s="121"/>
      <c r="G1053" s="160" t="e">
        <f ca="1">_xludf.IFS(F1053=BASE_DATOS!R$2,"N/A",F1053=BASE_DATOS!R$3,"N/A",F1053=BASE_DATOS!R$4,"INDICAR",F1053=BASE_DATOS!R$7,"N/A",F1053=BASE_DATOS!R$5,"INDICAR",F1053=BASE_DATOS!R$6,"INDICAR",F1053=BASE_DATOS!R$8," INDICAR",F1053=BASE_DATOS!R$9," ")</f>
        <v>#NAME?</v>
      </c>
      <c r="H1053" s="121"/>
      <c r="I1053" s="122"/>
      <c r="J1053" s="122"/>
      <c r="K1053" s="122"/>
      <c r="L1053" s="122"/>
      <c r="M1053" s="122"/>
      <c r="N1053" s="123">
        <f t="shared" si="28"/>
        <v>0</v>
      </c>
    </row>
    <row r="1054" spans="1:14" ht="14.5" hidden="1">
      <c r="A1054" s="252"/>
      <c r="B1054" s="137"/>
      <c r="C1054" s="138"/>
      <c r="D1054" s="158"/>
      <c r="E1054" s="140"/>
      <c r="F1054" s="121"/>
      <c r="G1054" s="160" t="e">
        <f ca="1">_xludf.IFS(F1054=BASE_DATOS!R$2,"N/A",F1054=BASE_DATOS!R$3,"N/A",F1054=BASE_DATOS!R$4,"INDICAR",F1054=BASE_DATOS!R$7,"N/A",F1054=BASE_DATOS!R$5,"INDICAR",F1054=BASE_DATOS!R$6,"INDICAR",F1054=BASE_DATOS!R$8," INDICAR",F1054=BASE_DATOS!R$9," ")</f>
        <v>#NAME?</v>
      </c>
      <c r="H1054" s="121"/>
      <c r="I1054" s="122"/>
      <c r="J1054" s="122"/>
      <c r="K1054" s="122"/>
      <c r="L1054" s="122"/>
      <c r="M1054" s="122"/>
      <c r="N1054" s="123">
        <f t="shared" si="28"/>
        <v>0</v>
      </c>
    </row>
    <row r="1055" spans="1:14" ht="14.5" hidden="1">
      <c r="A1055" s="252"/>
      <c r="B1055" s="137"/>
      <c r="C1055" s="138"/>
      <c r="D1055" s="158"/>
      <c r="E1055" s="140"/>
      <c r="F1055" s="121"/>
      <c r="G1055" s="160" t="e">
        <f ca="1">_xludf.IFS(F1055=BASE_DATOS!R$2,"N/A",F1055=BASE_DATOS!R$3,"N/A",F1055=BASE_DATOS!R$4,"INDICAR",F1055=BASE_DATOS!R$7,"N/A",F1055=BASE_DATOS!R$5,"INDICAR",F1055=BASE_DATOS!R$6,"INDICAR",F1055=BASE_DATOS!R$8," INDICAR",F1055=BASE_DATOS!R$9," ")</f>
        <v>#NAME?</v>
      </c>
      <c r="H1055" s="121"/>
      <c r="I1055" s="122"/>
      <c r="J1055" s="122"/>
      <c r="K1055" s="122"/>
      <c r="L1055" s="122"/>
      <c r="M1055" s="122"/>
      <c r="N1055" s="123">
        <f t="shared" si="28"/>
        <v>0</v>
      </c>
    </row>
    <row r="1056" spans="1:14" ht="14.5" hidden="1">
      <c r="A1056" s="252"/>
      <c r="B1056" s="137"/>
      <c r="C1056" s="138"/>
      <c r="D1056" s="158"/>
      <c r="E1056" s="140"/>
      <c r="F1056" s="121"/>
      <c r="G1056" s="160" t="e">
        <f ca="1">_xludf.IFS(F1056=BASE_DATOS!R$2,"N/A",F1056=BASE_DATOS!R$3,"N/A",F1056=BASE_DATOS!R$4,"INDICAR",F1056=BASE_DATOS!R$7,"N/A",F1056=BASE_DATOS!R$5,"INDICAR",F1056=BASE_DATOS!R$6,"INDICAR",F1056=BASE_DATOS!R$8," INDICAR",F1056=BASE_DATOS!R$9," ")</f>
        <v>#NAME?</v>
      </c>
      <c r="H1056" s="121"/>
      <c r="I1056" s="122"/>
      <c r="J1056" s="122"/>
      <c r="K1056" s="122"/>
      <c r="L1056" s="122"/>
      <c r="M1056" s="122"/>
      <c r="N1056" s="123">
        <f t="shared" si="28"/>
        <v>0</v>
      </c>
    </row>
    <row r="1057" spans="1:14" ht="14.5" hidden="1">
      <c r="A1057" s="252"/>
      <c r="B1057" s="137"/>
      <c r="C1057" s="138"/>
      <c r="D1057" s="158"/>
      <c r="E1057" s="140"/>
      <c r="F1057" s="121"/>
      <c r="G1057" s="160" t="e">
        <f ca="1">_xludf.IFS(F1057=BASE_DATOS!R$2,"N/A",F1057=BASE_DATOS!R$3,"N/A",F1057=BASE_DATOS!R$4,"INDICAR",F1057=BASE_DATOS!R$7,"N/A",F1057=BASE_DATOS!R$5,"INDICAR",F1057=BASE_DATOS!R$6,"INDICAR",F1057=BASE_DATOS!R$8," INDICAR",F1057=BASE_DATOS!R$9," ")</f>
        <v>#NAME?</v>
      </c>
      <c r="H1057" s="121"/>
      <c r="I1057" s="122"/>
      <c r="J1057" s="122"/>
      <c r="K1057" s="122"/>
      <c r="L1057" s="122"/>
      <c r="M1057" s="122"/>
      <c r="N1057" s="123">
        <f t="shared" si="28"/>
        <v>0</v>
      </c>
    </row>
    <row r="1058" spans="1:14" ht="14.5" hidden="1">
      <c r="A1058" s="252"/>
      <c r="B1058" s="137"/>
      <c r="C1058" s="138"/>
      <c r="D1058" s="158"/>
      <c r="E1058" s="140"/>
      <c r="F1058" s="121"/>
      <c r="G1058" s="160" t="e">
        <f ca="1">_xludf.IFS(F1058=BASE_DATOS!R$2,"N/A",F1058=BASE_DATOS!R$3,"N/A",F1058=BASE_DATOS!R$4,"INDICAR",F1058=BASE_DATOS!R$7,"N/A",F1058=BASE_DATOS!R$5,"INDICAR",F1058=BASE_DATOS!R$6,"INDICAR",F1058=BASE_DATOS!R$8," INDICAR",F1058=BASE_DATOS!R$9," ")</f>
        <v>#NAME?</v>
      </c>
      <c r="H1058" s="121"/>
      <c r="I1058" s="122"/>
      <c r="J1058" s="122"/>
      <c r="K1058" s="122"/>
      <c r="L1058" s="122"/>
      <c r="M1058" s="122"/>
      <c r="N1058" s="123">
        <f t="shared" si="28"/>
        <v>0</v>
      </c>
    </row>
    <row r="1059" spans="1:14" ht="14.5" hidden="1">
      <c r="A1059" s="252"/>
      <c r="B1059" s="137"/>
      <c r="C1059" s="138"/>
      <c r="D1059" s="158"/>
      <c r="E1059" s="140"/>
      <c r="F1059" s="121"/>
      <c r="G1059" s="160" t="e">
        <f ca="1">_xludf.IFS(F1059=BASE_DATOS!R$2,"N/A",F1059=BASE_DATOS!R$3,"N/A",F1059=BASE_DATOS!R$4,"INDICAR",F1059=BASE_DATOS!R$7,"N/A",F1059=BASE_DATOS!R$5,"INDICAR",F1059=BASE_DATOS!R$6,"INDICAR",F1059=BASE_DATOS!R$8," INDICAR",F1059=BASE_DATOS!R$9," ")</f>
        <v>#NAME?</v>
      </c>
      <c r="H1059" s="121"/>
      <c r="I1059" s="122"/>
      <c r="J1059" s="122"/>
      <c r="K1059" s="122"/>
      <c r="L1059" s="122"/>
      <c r="M1059" s="122"/>
      <c r="N1059" s="123">
        <f t="shared" si="28"/>
        <v>0</v>
      </c>
    </row>
    <row r="1060" spans="1:14" ht="14.5" hidden="1">
      <c r="A1060" s="252"/>
      <c r="B1060" s="137"/>
      <c r="C1060" s="138"/>
      <c r="D1060" s="158"/>
      <c r="E1060" s="140"/>
      <c r="F1060" s="121"/>
      <c r="G1060" s="160" t="e">
        <f ca="1">_xludf.IFS(F1060=BASE_DATOS!R$2,"N/A",F1060=BASE_DATOS!R$3,"N/A",F1060=BASE_DATOS!R$4,"INDICAR",F1060=BASE_DATOS!R$7,"N/A",F1060=BASE_DATOS!R$5,"INDICAR",F1060=BASE_DATOS!R$6,"INDICAR",F1060=BASE_DATOS!R$8," INDICAR",F1060=BASE_DATOS!R$9," ")</f>
        <v>#NAME?</v>
      </c>
      <c r="H1060" s="121"/>
      <c r="I1060" s="122"/>
      <c r="J1060" s="122"/>
      <c r="K1060" s="122"/>
      <c r="L1060" s="122"/>
      <c r="M1060" s="122"/>
      <c r="N1060" s="123">
        <f t="shared" si="28"/>
        <v>0</v>
      </c>
    </row>
    <row r="1061" spans="1:14" ht="14.5" hidden="1">
      <c r="A1061" s="252"/>
      <c r="B1061" s="137"/>
      <c r="C1061" s="138"/>
      <c r="D1061" s="158"/>
      <c r="E1061" s="140"/>
      <c r="F1061" s="121"/>
      <c r="G1061" s="160" t="e">
        <f ca="1">_xludf.IFS(F1061=BASE_DATOS!R$2,"N/A",F1061=BASE_DATOS!R$3,"N/A",F1061=BASE_DATOS!R$4,"INDICAR",F1061=BASE_DATOS!R$7,"N/A",F1061=BASE_DATOS!R$5,"INDICAR",F1061=BASE_DATOS!R$6,"INDICAR",F1061=BASE_DATOS!R$8," INDICAR",F1061=BASE_DATOS!R$9," ")</f>
        <v>#NAME?</v>
      </c>
      <c r="H1061" s="121"/>
      <c r="I1061" s="122"/>
      <c r="J1061" s="122"/>
      <c r="K1061" s="122"/>
      <c r="L1061" s="122"/>
      <c r="M1061" s="122"/>
      <c r="N1061" s="123">
        <f t="shared" si="28"/>
        <v>0</v>
      </c>
    </row>
    <row r="1062" spans="1:14" ht="14.5" hidden="1">
      <c r="A1062" s="252"/>
      <c r="B1062" s="137"/>
      <c r="C1062" s="138"/>
      <c r="D1062" s="158"/>
      <c r="E1062" s="140"/>
      <c r="F1062" s="121"/>
      <c r="G1062" s="160" t="e">
        <f ca="1">_xludf.IFS(F1062=BASE_DATOS!R$2,"N/A",F1062=BASE_DATOS!R$3,"N/A",F1062=BASE_DATOS!R$4,"INDICAR",F1062=BASE_DATOS!R$7,"N/A",F1062=BASE_DATOS!R$5,"INDICAR",F1062=BASE_DATOS!R$6,"INDICAR",F1062=BASE_DATOS!R$8," INDICAR",F1062=BASE_DATOS!R$9," ")</f>
        <v>#NAME?</v>
      </c>
      <c r="H1062" s="121"/>
      <c r="I1062" s="122"/>
      <c r="J1062" s="122"/>
      <c r="K1062" s="122"/>
      <c r="L1062" s="122"/>
      <c r="M1062" s="122"/>
      <c r="N1062" s="123">
        <f t="shared" si="28"/>
        <v>0</v>
      </c>
    </row>
    <row r="1063" spans="1:14" ht="14.5" hidden="1">
      <c r="A1063" s="253"/>
      <c r="B1063" s="137"/>
      <c r="C1063" s="140"/>
      <c r="D1063" s="158"/>
      <c r="E1063" s="140"/>
      <c r="F1063" s="121"/>
      <c r="G1063" s="160" t="e">
        <f ca="1">_xludf.IFS(F1063=BASE_DATOS!R$2,"N/A",F1063=BASE_DATOS!R$3,"N/A",F1063=BASE_DATOS!R$4,"INDICAR",F1063=BASE_DATOS!R$7,"N/A",F1063=BASE_DATOS!R$5,"INDICAR",F1063=BASE_DATOS!R$6,"INDICAR",F1063=BASE_DATOS!R$8," INDICAR",F1063=BASE_DATOS!R$9," ")</f>
        <v>#NAME?</v>
      </c>
      <c r="H1063" s="121"/>
      <c r="I1063" s="122"/>
      <c r="J1063" s="122"/>
      <c r="K1063" s="122"/>
      <c r="L1063" s="122"/>
      <c r="M1063" s="122"/>
      <c r="N1063" s="123">
        <f t="shared" si="28"/>
        <v>0</v>
      </c>
    </row>
    <row r="1064" spans="1:14" ht="14.5" hidden="1">
      <c r="A1064" s="251"/>
      <c r="B1064" s="137"/>
      <c r="C1064" s="138"/>
      <c r="D1064" s="158"/>
      <c r="E1064" s="140"/>
      <c r="F1064" s="121"/>
      <c r="G1064" s="160" t="e">
        <f ca="1">_xludf.IFS(F1064=BASE_DATOS!R$2,"N/A",F1064=BASE_DATOS!R$3,"N/A",F1064=BASE_DATOS!R$4,"INDICAR",F1064=BASE_DATOS!R$7,"N/A",F1064=BASE_DATOS!R$5,"INDICAR",F1064=BASE_DATOS!R$6,"INDICAR",F1064=BASE_DATOS!R$8," INDICAR",F1064=BASE_DATOS!R$9," ")</f>
        <v>#NAME?</v>
      </c>
      <c r="H1064" s="121"/>
      <c r="I1064" s="122"/>
      <c r="J1064" s="122"/>
      <c r="K1064" s="122"/>
      <c r="L1064" s="122"/>
      <c r="M1064" s="122"/>
      <c r="N1064" s="123">
        <f t="shared" si="28"/>
        <v>0</v>
      </c>
    </row>
    <row r="1065" spans="1:14" ht="14.5" hidden="1">
      <c r="A1065" s="252"/>
      <c r="B1065" s="137"/>
      <c r="C1065" s="138"/>
      <c r="D1065" s="158"/>
      <c r="E1065" s="140"/>
      <c r="F1065" s="121"/>
      <c r="G1065" s="160" t="e">
        <f ca="1">_xludf.IFS(F1065=BASE_DATOS!R$2,"N/A",F1065=BASE_DATOS!R$3,"N/A",F1065=BASE_DATOS!R$4,"INDICAR",F1065=BASE_DATOS!R$7,"N/A",F1065=BASE_DATOS!R$5,"INDICAR",F1065=BASE_DATOS!R$6,"INDICAR",F1065=BASE_DATOS!R$8," INDICAR",F1065=BASE_DATOS!R$9," ")</f>
        <v>#NAME?</v>
      </c>
      <c r="H1065" s="121"/>
      <c r="I1065" s="122"/>
      <c r="J1065" s="122"/>
      <c r="K1065" s="122"/>
      <c r="L1065" s="122"/>
      <c r="M1065" s="122"/>
      <c r="N1065" s="123">
        <f t="shared" si="28"/>
        <v>0</v>
      </c>
    </row>
    <row r="1066" spans="1:14" ht="14.5" hidden="1">
      <c r="A1066" s="252"/>
      <c r="B1066" s="137"/>
      <c r="C1066" s="138"/>
      <c r="D1066" s="158"/>
      <c r="E1066" s="140"/>
      <c r="F1066" s="121"/>
      <c r="G1066" s="160" t="e">
        <f ca="1">_xludf.IFS(F1066=BASE_DATOS!R$2,"N/A",F1066=BASE_DATOS!R$3,"N/A",F1066=BASE_DATOS!R$4,"INDICAR",F1066=BASE_DATOS!R$7,"N/A",F1066=BASE_DATOS!R$5,"INDICAR",F1066=BASE_DATOS!R$6,"INDICAR",F1066=BASE_DATOS!R$8," INDICAR",F1066=BASE_DATOS!R$9," ")</f>
        <v>#NAME?</v>
      </c>
      <c r="H1066" s="121"/>
      <c r="I1066" s="122"/>
      <c r="J1066" s="122"/>
      <c r="K1066" s="122"/>
      <c r="L1066" s="122"/>
      <c r="M1066" s="122"/>
      <c r="N1066" s="123">
        <f t="shared" si="28"/>
        <v>0</v>
      </c>
    </row>
    <row r="1067" spans="1:14" ht="14.5" hidden="1">
      <c r="A1067" s="252"/>
      <c r="B1067" s="137"/>
      <c r="C1067" s="138"/>
      <c r="D1067" s="158"/>
      <c r="E1067" s="140"/>
      <c r="F1067" s="121"/>
      <c r="G1067" s="160" t="e">
        <f ca="1">_xludf.IFS(F1067=BASE_DATOS!R$2,"N/A",F1067=BASE_DATOS!R$3,"N/A",F1067=BASE_DATOS!R$4,"INDICAR",F1067=BASE_DATOS!R$7,"N/A",F1067=BASE_DATOS!R$5,"INDICAR",F1067=BASE_DATOS!R$6,"INDICAR",F1067=BASE_DATOS!R$8," INDICAR",F1067=BASE_DATOS!R$9," ")</f>
        <v>#NAME?</v>
      </c>
      <c r="H1067" s="121"/>
      <c r="I1067" s="122"/>
      <c r="J1067" s="122"/>
      <c r="K1067" s="122"/>
      <c r="L1067" s="122"/>
      <c r="M1067" s="122"/>
      <c r="N1067" s="123">
        <f t="shared" si="28"/>
        <v>0</v>
      </c>
    </row>
    <row r="1068" spans="1:14" ht="14.5" hidden="1">
      <c r="A1068" s="252"/>
      <c r="B1068" s="137"/>
      <c r="C1068" s="138"/>
      <c r="D1068" s="158"/>
      <c r="E1068" s="140"/>
      <c r="F1068" s="121"/>
      <c r="G1068" s="160" t="e">
        <f ca="1">_xludf.IFS(F1068=BASE_DATOS!R$2,"N/A",F1068=BASE_DATOS!R$3,"N/A",F1068=BASE_DATOS!R$4,"INDICAR",F1068=BASE_DATOS!R$7,"N/A",F1068=BASE_DATOS!R$5,"INDICAR",F1068=BASE_DATOS!R$6,"INDICAR",F1068=BASE_DATOS!R$8," INDICAR",F1068=BASE_DATOS!R$9," ")</f>
        <v>#NAME?</v>
      </c>
      <c r="H1068" s="121"/>
      <c r="I1068" s="122"/>
      <c r="J1068" s="122"/>
      <c r="K1068" s="122"/>
      <c r="L1068" s="122"/>
      <c r="M1068" s="122"/>
      <c r="N1068" s="123">
        <f t="shared" si="28"/>
        <v>0</v>
      </c>
    </row>
    <row r="1069" spans="1:14" ht="14.5" hidden="1">
      <c r="A1069" s="252"/>
      <c r="B1069" s="137"/>
      <c r="C1069" s="138"/>
      <c r="D1069" s="158"/>
      <c r="E1069" s="140"/>
      <c r="F1069" s="121"/>
      <c r="G1069" s="160" t="e">
        <f ca="1">_xludf.IFS(F1069=BASE_DATOS!R$2,"N/A",F1069=BASE_DATOS!R$3,"N/A",F1069=BASE_DATOS!R$4,"INDICAR",F1069=BASE_DATOS!R$7,"N/A",F1069=BASE_DATOS!R$5,"INDICAR",F1069=BASE_DATOS!R$6,"INDICAR",F1069=BASE_DATOS!R$8," INDICAR",F1069=BASE_DATOS!R$9," ")</f>
        <v>#NAME?</v>
      </c>
      <c r="H1069" s="121"/>
      <c r="I1069" s="122"/>
      <c r="J1069" s="122"/>
      <c r="K1069" s="122"/>
      <c r="L1069" s="122"/>
      <c r="M1069" s="122"/>
      <c r="N1069" s="123">
        <f t="shared" si="28"/>
        <v>0</v>
      </c>
    </row>
    <row r="1070" spans="1:14" ht="14.5" hidden="1">
      <c r="A1070" s="252"/>
      <c r="B1070" s="137"/>
      <c r="C1070" s="138"/>
      <c r="D1070" s="158"/>
      <c r="E1070" s="140"/>
      <c r="F1070" s="121"/>
      <c r="G1070" s="160" t="e">
        <f ca="1">_xludf.IFS(F1070=BASE_DATOS!R$2,"N/A",F1070=BASE_DATOS!R$3,"N/A",F1070=BASE_DATOS!R$4,"INDICAR",F1070=BASE_DATOS!R$7,"N/A",F1070=BASE_DATOS!R$5,"INDICAR",F1070=BASE_DATOS!R$6,"INDICAR",F1070=BASE_DATOS!R$8," INDICAR",F1070=BASE_DATOS!R$9," ")</f>
        <v>#NAME?</v>
      </c>
      <c r="H1070" s="121"/>
      <c r="I1070" s="122"/>
      <c r="J1070" s="122"/>
      <c r="K1070" s="122"/>
      <c r="L1070" s="122"/>
      <c r="M1070" s="122"/>
      <c r="N1070" s="123">
        <f t="shared" si="28"/>
        <v>0</v>
      </c>
    </row>
    <row r="1071" spans="1:14" ht="14.5" hidden="1">
      <c r="A1071" s="252"/>
      <c r="B1071" s="137"/>
      <c r="C1071" s="138"/>
      <c r="D1071" s="158"/>
      <c r="E1071" s="140"/>
      <c r="F1071" s="121"/>
      <c r="G1071" s="160" t="e">
        <f ca="1">_xludf.IFS(F1071=BASE_DATOS!R$2,"N/A",F1071=BASE_DATOS!R$3,"N/A",F1071=BASE_DATOS!R$4,"INDICAR",F1071=BASE_DATOS!R$7,"N/A",F1071=BASE_DATOS!R$5,"INDICAR",F1071=BASE_DATOS!R$6,"INDICAR",F1071=BASE_DATOS!R$8," INDICAR",F1071=BASE_DATOS!R$9," ")</f>
        <v>#NAME?</v>
      </c>
      <c r="H1071" s="121"/>
      <c r="I1071" s="122"/>
      <c r="J1071" s="122"/>
      <c r="K1071" s="122"/>
      <c r="L1071" s="122"/>
      <c r="M1071" s="122"/>
      <c r="N1071" s="123">
        <f t="shared" si="28"/>
        <v>0</v>
      </c>
    </row>
    <row r="1072" spans="1:14" ht="14.5" hidden="1">
      <c r="A1072" s="252"/>
      <c r="B1072" s="137"/>
      <c r="C1072" s="138"/>
      <c r="D1072" s="158"/>
      <c r="E1072" s="140"/>
      <c r="F1072" s="121"/>
      <c r="G1072" s="160" t="e">
        <f ca="1">_xludf.IFS(F1072=BASE_DATOS!R$2,"N/A",F1072=BASE_DATOS!R$3,"N/A",F1072=BASE_DATOS!R$4,"INDICAR",F1072=BASE_DATOS!R$7,"N/A",F1072=BASE_DATOS!R$5,"INDICAR",F1072=BASE_DATOS!R$6,"INDICAR",F1072=BASE_DATOS!R$8," INDICAR",F1072=BASE_DATOS!R$9," ")</f>
        <v>#NAME?</v>
      </c>
      <c r="H1072" s="121"/>
      <c r="I1072" s="122"/>
      <c r="J1072" s="122"/>
      <c r="K1072" s="122"/>
      <c r="L1072" s="122"/>
      <c r="M1072" s="122"/>
      <c r="N1072" s="123">
        <f t="shared" si="28"/>
        <v>0</v>
      </c>
    </row>
    <row r="1073" spans="1:14" ht="14.5" hidden="1">
      <c r="A1073" s="252"/>
      <c r="B1073" s="137"/>
      <c r="C1073" s="138"/>
      <c r="D1073" s="158"/>
      <c r="E1073" s="140"/>
      <c r="F1073" s="121"/>
      <c r="G1073" s="160" t="e">
        <f ca="1">_xludf.IFS(F1073=BASE_DATOS!R$2,"N/A",F1073=BASE_DATOS!R$3,"N/A",F1073=BASE_DATOS!R$4,"INDICAR",F1073=BASE_DATOS!R$7,"N/A",F1073=BASE_DATOS!R$5,"INDICAR",F1073=BASE_DATOS!R$6,"INDICAR",F1073=BASE_DATOS!R$8," INDICAR",F1073=BASE_DATOS!R$9," ")</f>
        <v>#NAME?</v>
      </c>
      <c r="H1073" s="121"/>
      <c r="I1073" s="122"/>
      <c r="J1073" s="122"/>
      <c r="K1073" s="122"/>
      <c r="L1073" s="122"/>
      <c r="M1073" s="122"/>
      <c r="N1073" s="123">
        <f t="shared" si="28"/>
        <v>0</v>
      </c>
    </row>
    <row r="1074" spans="1:14" ht="14.5" hidden="1">
      <c r="A1074" s="253"/>
      <c r="B1074" s="137"/>
      <c r="C1074" s="140"/>
      <c r="D1074" s="158"/>
      <c r="E1074" s="140"/>
      <c r="F1074" s="121"/>
      <c r="G1074" s="160" t="e">
        <f ca="1">_xludf.IFS(F1074=BASE_DATOS!R$2,"N/A",F1074=BASE_DATOS!R$3,"N/A",F1074=BASE_DATOS!R$4,"INDICAR",F1074=BASE_DATOS!R$7,"N/A",F1074=BASE_DATOS!R$5,"INDICAR",F1074=BASE_DATOS!R$6,"INDICAR",F1074=BASE_DATOS!R$8," INDICAR",F1074=BASE_DATOS!R$9," ")</f>
        <v>#NAME?</v>
      </c>
      <c r="H1074" s="121"/>
      <c r="I1074" s="122"/>
      <c r="J1074" s="122"/>
      <c r="K1074" s="122"/>
      <c r="L1074" s="122"/>
      <c r="M1074" s="122"/>
      <c r="N1074" s="123">
        <f t="shared" si="28"/>
        <v>0</v>
      </c>
    </row>
    <row r="1075" spans="1:14" ht="14.5">
      <c r="A1075" s="142"/>
      <c r="B1075" s="143"/>
      <c r="C1075" s="142"/>
      <c r="D1075" s="142"/>
      <c r="E1075" s="142"/>
      <c r="F1075" s="142"/>
      <c r="G1075" s="142"/>
      <c r="H1075" s="142"/>
      <c r="I1075" s="142"/>
      <c r="J1075" s="143"/>
      <c r="K1075" s="143"/>
      <c r="L1075" s="143"/>
      <c r="M1075" s="143"/>
      <c r="N1075" s="144"/>
    </row>
    <row r="1076" spans="1:14" ht="14.5">
      <c r="A1076" s="145"/>
      <c r="B1076" s="146"/>
      <c r="C1076" s="145"/>
      <c r="D1076" s="145"/>
      <c r="E1076" s="145"/>
      <c r="F1076" s="145"/>
      <c r="G1076" s="145"/>
      <c r="H1076" s="145"/>
      <c r="I1076" s="145"/>
      <c r="J1076" s="146"/>
      <c r="K1076" s="146"/>
      <c r="L1076" s="146"/>
      <c r="M1076" s="146"/>
      <c r="N1076" s="147"/>
    </row>
    <row r="1077" spans="1:14" ht="22.5" customHeight="1">
      <c r="A1077" s="254" t="s">
        <v>413</v>
      </c>
      <c r="B1077" s="255"/>
      <c r="C1077" s="254" t="s">
        <v>225</v>
      </c>
      <c r="D1077" s="256"/>
      <c r="E1077" s="256"/>
      <c r="F1077" s="256"/>
      <c r="G1077" s="256"/>
      <c r="H1077" s="256"/>
      <c r="I1077" s="256"/>
      <c r="J1077" s="256"/>
      <c r="K1077" s="256"/>
      <c r="L1077" s="256"/>
      <c r="M1077" s="256"/>
      <c r="N1077" s="255"/>
    </row>
    <row r="1078" spans="1:14" ht="67" customHeight="1">
      <c r="A1078" s="99" t="s">
        <v>19</v>
      </c>
      <c r="B1078" s="254" t="s">
        <v>90</v>
      </c>
      <c r="C1078" s="255"/>
      <c r="D1078" s="99" t="s">
        <v>447</v>
      </c>
      <c r="E1078" s="258" t="str">
        <f t="array" ref="E1078">INDEX(BASE_DATOS!U$2:U$103,MATCH(C1077,BASE_DATOS!W$2:W$103,0))</f>
        <v>Fortalecer el desarrollo de la acción sustantiva y sus modalidades (MAS) en correspondencia con las áreas estratégicas institucionales, mayor nivel de articulación, gestión más flexible e impacto para propiciar el desarrollo humano sostenible en las regiones, los territorios y las comunidades</v>
      </c>
      <c r="F1078" s="256"/>
      <c r="G1078" s="256"/>
      <c r="H1078" s="256"/>
      <c r="I1078" s="256"/>
      <c r="J1078" s="256"/>
      <c r="K1078" s="256"/>
      <c r="L1078" s="256"/>
      <c r="M1078" s="256"/>
      <c r="N1078" s="255"/>
    </row>
    <row r="1079" spans="1:14" ht="15" customHeight="1">
      <c r="A1079" s="259" t="s">
        <v>415</v>
      </c>
      <c r="B1079" s="277" t="s">
        <v>244</v>
      </c>
      <c r="C1079" s="261"/>
      <c r="D1079" s="262"/>
      <c r="E1079" s="268" t="s">
        <v>416</v>
      </c>
      <c r="F1079" s="273" t="str">
        <f t="array" ref="F1079">INDEX(BASE_DATOS!Y$2:Y$103,MATCH(B1079,BASE_DATOS!X$2:X$103,0))</f>
        <v>P. Institucionales E.O. 
P. Calidad 
P.I. Investigación Universitaria 
P. Curriculares 
P. Institucional del sistema de comunicación</v>
      </c>
      <c r="G1079" s="247"/>
      <c r="H1079" s="247"/>
      <c r="I1079" s="274" t="s">
        <v>417</v>
      </c>
      <c r="J1079" s="283">
        <f t="array" ref="J1079">INDEX(BASE_DATOS!Z$2:Z$103,MATCH(B1079,BASE_DATOS!X$2:X$103,0))</f>
        <v>0</v>
      </c>
      <c r="K1079" s="256"/>
      <c r="L1079" s="256"/>
      <c r="M1079" s="256"/>
      <c r="N1079" s="255"/>
    </row>
    <row r="1080" spans="1:14" ht="15" customHeight="1">
      <c r="A1080" s="252"/>
      <c r="B1080" s="263"/>
      <c r="C1080" s="247"/>
      <c r="D1080" s="264"/>
      <c r="E1080" s="252"/>
      <c r="F1080" s="247"/>
      <c r="G1080" s="247"/>
      <c r="H1080" s="247"/>
      <c r="I1080" s="252"/>
      <c r="J1080" s="276"/>
      <c r="K1080" s="256"/>
      <c r="L1080" s="256"/>
      <c r="M1080" s="256"/>
      <c r="N1080" s="255"/>
    </row>
    <row r="1081" spans="1:14" ht="15" customHeight="1">
      <c r="A1081" s="252"/>
      <c r="B1081" s="263"/>
      <c r="C1081" s="247"/>
      <c r="D1081" s="264"/>
      <c r="E1081" s="252"/>
      <c r="F1081" s="247"/>
      <c r="G1081" s="247"/>
      <c r="H1081" s="247"/>
      <c r="I1081" s="252"/>
      <c r="J1081" s="276"/>
      <c r="K1081" s="256"/>
      <c r="L1081" s="256"/>
      <c r="M1081" s="256"/>
      <c r="N1081" s="255"/>
    </row>
    <row r="1082" spans="1:14" ht="34.5" customHeight="1">
      <c r="A1082" s="253"/>
      <c r="B1082" s="265"/>
      <c r="C1082" s="266"/>
      <c r="D1082" s="267"/>
      <c r="E1082" s="253"/>
      <c r="F1082" s="266"/>
      <c r="G1082" s="266"/>
      <c r="H1082" s="266"/>
      <c r="I1082" s="253"/>
      <c r="J1082" s="276"/>
      <c r="K1082" s="256"/>
      <c r="L1082" s="256"/>
      <c r="M1082" s="256"/>
      <c r="N1082" s="255"/>
    </row>
    <row r="1083" spans="1:14" ht="21.75" customHeight="1">
      <c r="A1083" s="269" t="s">
        <v>418</v>
      </c>
      <c r="B1083" s="269" t="s">
        <v>419</v>
      </c>
      <c r="C1083" s="270" t="s">
        <v>420</v>
      </c>
      <c r="D1083" s="269" t="s">
        <v>421</v>
      </c>
      <c r="E1083" s="269" t="s">
        <v>422</v>
      </c>
      <c r="F1083" s="272" t="s">
        <v>16</v>
      </c>
      <c r="G1083" s="269" t="s">
        <v>423</v>
      </c>
      <c r="H1083" s="269" t="s">
        <v>424</v>
      </c>
      <c r="I1083" s="271" t="s">
        <v>425</v>
      </c>
      <c r="J1083" s="256"/>
      <c r="K1083" s="256"/>
      <c r="L1083" s="256"/>
      <c r="M1083" s="256"/>
      <c r="N1083" s="255"/>
    </row>
    <row r="1084" spans="1:14" ht="21.75" customHeight="1">
      <c r="A1084" s="253"/>
      <c r="B1084" s="253"/>
      <c r="C1084" s="253"/>
      <c r="D1084" s="253"/>
      <c r="E1084" s="253"/>
      <c r="F1084" s="265"/>
      <c r="G1084" s="253"/>
      <c r="H1084" s="253"/>
      <c r="I1084" s="100">
        <v>2023</v>
      </c>
      <c r="J1084" s="100">
        <v>2024</v>
      </c>
      <c r="K1084" s="100">
        <v>2025</v>
      </c>
      <c r="L1084" s="100">
        <v>2026</v>
      </c>
      <c r="M1084" s="100">
        <v>2027</v>
      </c>
      <c r="N1084" s="148" t="s">
        <v>426</v>
      </c>
    </row>
    <row r="1085" spans="1:14" ht="25">
      <c r="A1085" s="248" t="s">
        <v>722</v>
      </c>
      <c r="B1085" s="137" t="s">
        <v>85</v>
      </c>
      <c r="C1085" s="138" t="s">
        <v>723</v>
      </c>
      <c r="D1085" s="159">
        <v>1</v>
      </c>
      <c r="E1085" s="113">
        <v>1</v>
      </c>
      <c r="F1085" s="226" t="s">
        <v>25</v>
      </c>
      <c r="G1085" s="107" t="s">
        <v>428</v>
      </c>
      <c r="H1085" s="227" t="s">
        <v>430</v>
      </c>
      <c r="I1085" s="154">
        <v>0.1</v>
      </c>
      <c r="J1085" s="154">
        <v>0.1</v>
      </c>
      <c r="K1085" s="154">
        <v>0.2</v>
      </c>
      <c r="L1085" s="154">
        <v>0.3</v>
      </c>
      <c r="M1085" s="154">
        <v>0.3</v>
      </c>
      <c r="N1085" s="109">
        <v>1</v>
      </c>
    </row>
    <row r="1086" spans="1:14" ht="37.5">
      <c r="A1086" s="249"/>
      <c r="B1086" s="137" t="s">
        <v>130</v>
      </c>
      <c r="C1086" s="140" t="s">
        <v>724</v>
      </c>
      <c r="D1086" s="158">
        <v>1</v>
      </c>
      <c r="E1086" s="140">
        <v>1</v>
      </c>
      <c r="F1086" s="121" t="s">
        <v>25</v>
      </c>
      <c r="G1086" s="160" t="e">
        <f ca="1">_xludf.IFS(F1086=BASE_DATOS!R$2,"N/A",F1086=BASE_DATOS!R$3,"N/A",F1086=BASE_DATOS!R$4,"INDICAR",F1086=BASE_DATOS!R$7,"N/A",F1086=BASE_DATOS!R$5,"INDICAR",F1086=BASE_DATOS!R$6,"INDICAR",F1086=BASE_DATOS!R$8," INDICAR",F1086=BASE_DATOS!R$9," ")</f>
        <v>#NAME?</v>
      </c>
      <c r="H1086" s="121" t="s">
        <v>430</v>
      </c>
      <c r="I1086" s="122">
        <v>0.2</v>
      </c>
      <c r="J1086" s="122">
        <v>0.2</v>
      </c>
      <c r="K1086" s="122">
        <v>0.2</v>
      </c>
      <c r="L1086" s="122">
        <v>0.2</v>
      </c>
      <c r="M1086" s="122">
        <v>0.2</v>
      </c>
      <c r="N1086" s="123">
        <f t="shared" ref="N1086:N1117" si="29">SUM(I1086:M1086)</f>
        <v>1</v>
      </c>
    </row>
    <row r="1087" spans="1:14" ht="37.5">
      <c r="A1087" s="249"/>
      <c r="B1087" s="137" t="s">
        <v>39</v>
      </c>
      <c r="C1087" s="138" t="s">
        <v>725</v>
      </c>
      <c r="D1087" s="162">
        <v>10</v>
      </c>
      <c r="E1087" s="103">
        <v>0</v>
      </c>
      <c r="F1087" s="126" t="s">
        <v>25</v>
      </c>
      <c r="G1087" s="141" t="e">
        <f ca="1">_xludf.IFS(F1087=BASE_DATOS!R$2,"N/A",F1087=BASE_DATOS!R$3,"N/A",F1087=BASE_DATOS!R$4,"INDICAR",F1087=BASE_DATOS!R$7,"N/A",F1087=BASE_DATOS!R$5,"INDICAR",F1087=BASE_DATOS!R$6,"INDICAR",F1087=BASE_DATOS!R$8," INDICAR",F1087=BASE_DATOS!R$9," ")</f>
        <v>#NAME?</v>
      </c>
      <c r="H1087" s="126" t="s">
        <v>430</v>
      </c>
      <c r="I1087" s="127">
        <v>0.2</v>
      </c>
      <c r="J1087" s="127">
        <v>0.2</v>
      </c>
      <c r="K1087" s="127">
        <v>0.2</v>
      </c>
      <c r="L1087" s="127">
        <v>0.2</v>
      </c>
      <c r="M1087" s="127">
        <v>0.2</v>
      </c>
      <c r="N1087" s="123">
        <f t="shared" si="29"/>
        <v>1</v>
      </c>
    </row>
    <row r="1088" spans="1:14" ht="37.5">
      <c r="A1088" s="249"/>
      <c r="B1088" s="137" t="s">
        <v>39</v>
      </c>
      <c r="C1088" s="138" t="s">
        <v>726</v>
      </c>
      <c r="D1088" s="162">
        <v>10</v>
      </c>
      <c r="E1088" s="103">
        <v>0</v>
      </c>
      <c r="F1088" s="126" t="s">
        <v>25</v>
      </c>
      <c r="G1088" s="141" t="e">
        <f ca="1">_xludf.IFS(F1088=BASE_DATOS!R$2,"N/A",F1088=BASE_DATOS!R$3,"N/A",F1088=BASE_DATOS!R$4,"INDICAR",F1088=BASE_DATOS!R$7,"N/A",F1088=BASE_DATOS!R$5,"INDICAR",F1088=BASE_DATOS!R$6,"INDICAR",F1088=BASE_DATOS!R$8," INDICAR",F1088=BASE_DATOS!R$9," ")</f>
        <v>#NAME?</v>
      </c>
      <c r="H1088" s="126" t="s">
        <v>430</v>
      </c>
      <c r="I1088" s="127">
        <v>0.2</v>
      </c>
      <c r="J1088" s="127">
        <v>0.2</v>
      </c>
      <c r="K1088" s="127">
        <v>0.2</v>
      </c>
      <c r="L1088" s="127">
        <v>0.2</v>
      </c>
      <c r="M1088" s="127">
        <v>0.2</v>
      </c>
      <c r="N1088" s="123">
        <f t="shared" si="29"/>
        <v>1</v>
      </c>
    </row>
    <row r="1089" spans="1:14" ht="37.5">
      <c r="A1089" s="249"/>
      <c r="B1089" s="137" t="s">
        <v>39</v>
      </c>
      <c r="C1089" s="138" t="s">
        <v>727</v>
      </c>
      <c r="D1089" s="162">
        <v>5</v>
      </c>
      <c r="E1089" s="103">
        <v>0</v>
      </c>
      <c r="F1089" s="126" t="s">
        <v>103</v>
      </c>
      <c r="G1089" s="141" t="e">
        <f ca="1">_xludf.IFS(F1089=BASE_DATOS!R$2,"N/A",F1089=BASE_DATOS!R$3,"N/A",F1089=BASE_DATOS!R$4,"INDICAR",F1089=BASE_DATOS!R$7,"N/A",F1089=BASE_DATOS!R$5,"INDICAR",F1089=BASE_DATOS!R$6,"INDICAR",F1089=BASE_DATOS!R$8," INDICAR",F1089=BASE_DATOS!R$9," ")</f>
        <v>#NAME?</v>
      </c>
      <c r="H1089" s="126" t="s">
        <v>430</v>
      </c>
      <c r="I1089" s="127">
        <v>0.2</v>
      </c>
      <c r="J1089" s="127">
        <v>0.2</v>
      </c>
      <c r="K1089" s="127">
        <v>0.2</v>
      </c>
      <c r="L1089" s="127">
        <v>0.2</v>
      </c>
      <c r="M1089" s="127">
        <v>0.2</v>
      </c>
      <c r="N1089" s="123">
        <f t="shared" si="29"/>
        <v>1</v>
      </c>
    </row>
    <row r="1090" spans="1:14" ht="37.5">
      <c r="A1090" s="249"/>
      <c r="B1090" s="137" t="s">
        <v>71</v>
      </c>
      <c r="C1090" s="138" t="s">
        <v>728</v>
      </c>
      <c r="D1090" s="158">
        <v>1</v>
      </c>
      <c r="E1090" s="140">
        <v>0</v>
      </c>
      <c r="F1090" s="121" t="s">
        <v>75</v>
      </c>
      <c r="G1090" s="160" t="s">
        <v>729</v>
      </c>
      <c r="H1090" s="121" t="s">
        <v>509</v>
      </c>
      <c r="I1090" s="122">
        <v>0</v>
      </c>
      <c r="J1090" s="122">
        <v>0.1</v>
      </c>
      <c r="K1090" s="122">
        <v>0.3</v>
      </c>
      <c r="L1090" s="122">
        <v>0.25</v>
      </c>
      <c r="M1090" s="122">
        <v>0.35</v>
      </c>
      <c r="N1090" s="123">
        <f t="shared" si="29"/>
        <v>1</v>
      </c>
    </row>
    <row r="1091" spans="1:14" ht="37.5">
      <c r="A1091" s="249"/>
      <c r="B1091" s="137" t="s">
        <v>147</v>
      </c>
      <c r="C1091" s="138" t="s">
        <v>722</v>
      </c>
      <c r="D1091" s="158">
        <v>1</v>
      </c>
      <c r="E1091" s="140">
        <v>0</v>
      </c>
      <c r="F1091" s="121" t="s">
        <v>25</v>
      </c>
      <c r="G1091" s="160" t="e">
        <f ca="1">_xludf.IFS(F1091=BASE_DATOS!R$2,"N/A",F1091=BASE_DATOS!R$3,"N/A",F1091=BASE_DATOS!R$4,"INDICAR",F1091=BASE_DATOS!R$7,"N/A",F1091=BASE_DATOS!R$5,"INDICAR",F1091=BASE_DATOS!R$6,"INDICAR",F1091=BASE_DATOS!R$8," INDICAR",F1091=BASE_DATOS!R$9," ")</f>
        <v>#NAME?</v>
      </c>
      <c r="H1091" s="121" t="s">
        <v>430</v>
      </c>
      <c r="I1091" s="122">
        <v>0.2</v>
      </c>
      <c r="J1091" s="122">
        <v>0.2</v>
      </c>
      <c r="K1091" s="122">
        <v>0.2</v>
      </c>
      <c r="L1091" s="122">
        <v>0.2</v>
      </c>
      <c r="M1091" s="122">
        <v>0.2</v>
      </c>
      <c r="N1091" s="123">
        <f t="shared" si="29"/>
        <v>1</v>
      </c>
    </row>
    <row r="1092" spans="1:14" ht="37.5">
      <c r="A1092" s="249"/>
      <c r="B1092" s="137" t="s">
        <v>55</v>
      </c>
      <c r="C1092" s="138" t="s">
        <v>730</v>
      </c>
      <c r="D1092" s="158">
        <v>1</v>
      </c>
      <c r="E1092" s="140">
        <v>1</v>
      </c>
      <c r="F1092" s="121" t="s">
        <v>25</v>
      </c>
      <c r="G1092" s="160" t="e">
        <f ca="1">_xludf.IFS(F1092=BASE_DATOS!R$2,"N/A",F1092=BASE_DATOS!R$3,"N/A",F1092=BASE_DATOS!R$4,"INDICAR",F1092=BASE_DATOS!R$7,"N/A",F1092=BASE_DATOS!R$5,"INDICAR",F1092=BASE_DATOS!R$6,"INDICAR",F1092=BASE_DATOS!R$8," INDICAR",F1092=BASE_DATOS!R$9," ")</f>
        <v>#NAME?</v>
      </c>
      <c r="H1092" s="121" t="s">
        <v>430</v>
      </c>
      <c r="I1092" s="122">
        <v>0.2</v>
      </c>
      <c r="J1092" s="122">
        <v>0.2</v>
      </c>
      <c r="K1092" s="122">
        <v>0.2</v>
      </c>
      <c r="L1092" s="122">
        <v>0.2</v>
      </c>
      <c r="M1092" s="122">
        <v>0.2</v>
      </c>
      <c r="N1092" s="123">
        <f t="shared" si="29"/>
        <v>1</v>
      </c>
    </row>
    <row r="1093" spans="1:14" ht="29">
      <c r="A1093" s="249"/>
      <c r="B1093" s="137" t="s">
        <v>55</v>
      </c>
      <c r="C1093" s="138" t="s">
        <v>497</v>
      </c>
      <c r="D1093" s="158">
        <v>1</v>
      </c>
      <c r="E1093" s="140">
        <v>0</v>
      </c>
      <c r="F1093" s="121" t="s">
        <v>25</v>
      </c>
      <c r="G1093" s="160" t="e">
        <f ca="1">_xludf.IFS(F1093=BASE_DATOS!R$2,"N/A",F1093=BASE_DATOS!R$3,"N/A",F1093=BASE_DATOS!R$4,"INDICAR",F1093=BASE_DATOS!R$7,"N/A",F1093=BASE_DATOS!R$5,"INDICAR",F1093=BASE_DATOS!R$6,"INDICAR",F1093=BASE_DATOS!R$8," INDICAR",F1093=BASE_DATOS!R$9," ")</f>
        <v>#NAME?</v>
      </c>
      <c r="H1093" s="121" t="s">
        <v>430</v>
      </c>
      <c r="I1093" s="122">
        <v>0.1</v>
      </c>
      <c r="J1093" s="122">
        <v>0.1</v>
      </c>
      <c r="K1093" s="122">
        <v>0.2</v>
      </c>
      <c r="L1093" s="122">
        <v>0.3</v>
      </c>
      <c r="M1093" s="122">
        <v>0.3</v>
      </c>
      <c r="N1093" s="123">
        <f t="shared" si="29"/>
        <v>1</v>
      </c>
    </row>
    <row r="1094" spans="1:14" ht="29">
      <c r="A1094" s="249"/>
      <c r="B1094" s="137" t="s">
        <v>55</v>
      </c>
      <c r="C1094" s="138" t="s">
        <v>731</v>
      </c>
      <c r="D1094" s="158">
        <v>1</v>
      </c>
      <c r="E1094" s="140">
        <v>0</v>
      </c>
      <c r="F1094" s="121" t="s">
        <v>25</v>
      </c>
      <c r="G1094" s="160" t="e">
        <f ca="1">_xludf.IFS(F1094=BASE_DATOS!R$2,"N/A",F1094=BASE_DATOS!R$3,"N/A",F1094=BASE_DATOS!R$4,"INDICAR",F1094=BASE_DATOS!R$7,"N/A",F1094=BASE_DATOS!R$5,"INDICAR",F1094=BASE_DATOS!R$6,"INDICAR",F1094=BASE_DATOS!R$8," INDICAR",F1094=BASE_DATOS!R$9," ")</f>
        <v>#NAME?</v>
      </c>
      <c r="H1094" s="121" t="s">
        <v>430</v>
      </c>
      <c r="I1094" s="122">
        <v>0.2</v>
      </c>
      <c r="J1094" s="122">
        <v>0.2</v>
      </c>
      <c r="K1094" s="122">
        <v>0.2</v>
      </c>
      <c r="L1094" s="122">
        <v>0.2</v>
      </c>
      <c r="M1094" s="122">
        <v>0.2</v>
      </c>
      <c r="N1094" s="123">
        <f t="shared" si="29"/>
        <v>1</v>
      </c>
    </row>
    <row r="1095" spans="1:14" ht="37.5">
      <c r="A1095" s="249"/>
      <c r="B1095" s="137" t="s">
        <v>99</v>
      </c>
      <c r="C1095" s="140" t="s">
        <v>732</v>
      </c>
      <c r="D1095" s="158">
        <v>1</v>
      </c>
      <c r="E1095" s="140"/>
      <c r="F1095" s="121" t="s">
        <v>103</v>
      </c>
      <c r="G1095" s="160" t="e">
        <f ca="1">_xludf.IFS(F1095=BASE_DATOS!R$2,"N/A",F1095=BASE_DATOS!R$3,"N/A",F1095=BASE_DATOS!R$4,"INDICAR",F1095=BASE_DATOS!R$7,"N/A",F1095=BASE_DATOS!R$5,"INDICAR",F1095=BASE_DATOS!R$6,"INDICAR",F1095=BASE_DATOS!R$8," INDICAR",F1095=BASE_DATOS!R$9," ")</f>
        <v>#NAME?</v>
      </c>
      <c r="H1095" s="121" t="s">
        <v>430</v>
      </c>
      <c r="I1095" s="122">
        <v>0.2</v>
      </c>
      <c r="J1095" s="122">
        <v>0.2</v>
      </c>
      <c r="K1095" s="122">
        <v>0.2</v>
      </c>
      <c r="L1095" s="122">
        <v>0.2</v>
      </c>
      <c r="M1095" s="122">
        <v>0.2</v>
      </c>
      <c r="N1095" s="123">
        <f t="shared" si="29"/>
        <v>1</v>
      </c>
    </row>
    <row r="1096" spans="1:14" ht="25">
      <c r="A1096" s="249"/>
      <c r="B1096" s="137" t="s">
        <v>99</v>
      </c>
      <c r="C1096" s="138" t="s">
        <v>733</v>
      </c>
      <c r="D1096" s="158">
        <v>1</v>
      </c>
      <c r="E1096" s="140"/>
      <c r="F1096" s="121" t="s">
        <v>103</v>
      </c>
      <c r="G1096" s="160" t="e">
        <f ca="1">_xludf.IFS(F1096=BASE_DATOS!R$2,"N/A",F1096=BASE_DATOS!R$3,"N/A",F1096=BASE_DATOS!R$4,"INDICAR",F1096=BASE_DATOS!R$7,"N/A",F1096=BASE_DATOS!R$5,"INDICAR",F1096=BASE_DATOS!R$6,"INDICAR",F1096=BASE_DATOS!R$8," INDICAR",F1096=BASE_DATOS!R$9," ")</f>
        <v>#NAME?</v>
      </c>
      <c r="H1096" s="121" t="s">
        <v>430</v>
      </c>
      <c r="I1096" s="122">
        <v>0.2</v>
      </c>
      <c r="J1096" s="122">
        <v>0.2</v>
      </c>
      <c r="K1096" s="122">
        <v>0.2</v>
      </c>
      <c r="L1096" s="122">
        <v>0.2</v>
      </c>
      <c r="M1096" s="122">
        <v>0.2</v>
      </c>
      <c r="N1096" s="123">
        <f t="shared" si="29"/>
        <v>1</v>
      </c>
    </row>
    <row r="1097" spans="1:14" ht="37.5">
      <c r="A1097" s="249"/>
      <c r="B1097" s="137" t="s">
        <v>99</v>
      </c>
      <c r="C1097" s="138" t="s">
        <v>734</v>
      </c>
      <c r="D1097" s="158">
        <v>1</v>
      </c>
      <c r="E1097" s="140"/>
      <c r="F1097" s="121" t="s">
        <v>103</v>
      </c>
      <c r="G1097" s="160" t="e">
        <f ca="1">_xludf.IFS(F1097=BASE_DATOS!R$2,"N/A",F1097=BASE_DATOS!R$3,"N/A",F1097=BASE_DATOS!R$4,"INDICAR",F1097=BASE_DATOS!R$7,"N/A",F1097=BASE_DATOS!R$5,"INDICAR",F1097=BASE_DATOS!R$6,"INDICAR",F1097=BASE_DATOS!R$8," INDICAR",F1097=BASE_DATOS!R$9," ")</f>
        <v>#NAME?</v>
      </c>
      <c r="H1097" s="121" t="s">
        <v>430</v>
      </c>
      <c r="I1097" s="122">
        <v>0.2</v>
      </c>
      <c r="J1097" s="122">
        <v>0.2</v>
      </c>
      <c r="K1097" s="122">
        <v>0.2</v>
      </c>
      <c r="L1097" s="122">
        <v>0.2</v>
      </c>
      <c r="M1097" s="122">
        <v>0.2</v>
      </c>
      <c r="N1097" s="123">
        <f t="shared" si="29"/>
        <v>1</v>
      </c>
    </row>
    <row r="1098" spans="1:14" ht="37.5">
      <c r="A1098" s="249"/>
      <c r="B1098" s="137" t="s">
        <v>99</v>
      </c>
      <c r="C1098" s="138" t="s">
        <v>735</v>
      </c>
      <c r="D1098" s="158">
        <v>4</v>
      </c>
      <c r="E1098" s="140"/>
      <c r="F1098" s="121" t="s">
        <v>103</v>
      </c>
      <c r="G1098" s="160" t="e">
        <f ca="1">_xludf.IFS(F1098=BASE_DATOS!R$2,"N/A",F1098=BASE_DATOS!R$3,"N/A",F1098=BASE_DATOS!R$4,"INDICAR",F1098=BASE_DATOS!R$7,"N/A",F1098=BASE_DATOS!R$5,"INDICAR",F1098=BASE_DATOS!R$6,"INDICAR",F1098=BASE_DATOS!R$8," INDICAR",F1098=BASE_DATOS!R$9," ")</f>
        <v>#NAME?</v>
      </c>
      <c r="H1098" s="121" t="s">
        <v>509</v>
      </c>
      <c r="I1098" s="122"/>
      <c r="J1098" s="122">
        <v>0.25</v>
      </c>
      <c r="K1098" s="122">
        <v>0.25</v>
      </c>
      <c r="L1098" s="122">
        <v>0.25</v>
      </c>
      <c r="M1098" s="122">
        <v>0.25</v>
      </c>
      <c r="N1098" s="123">
        <f t="shared" si="29"/>
        <v>1</v>
      </c>
    </row>
    <row r="1099" spans="1:14" ht="25">
      <c r="A1099" s="249"/>
      <c r="B1099" s="137" t="s">
        <v>99</v>
      </c>
      <c r="C1099" s="140" t="s">
        <v>736</v>
      </c>
      <c r="D1099" s="158">
        <v>10</v>
      </c>
      <c r="E1099" s="140"/>
      <c r="F1099" s="121" t="s">
        <v>103</v>
      </c>
      <c r="G1099" s="160" t="e">
        <f ca="1">_xludf.IFS(F1099=BASE_DATOS!R$2,"N/A",F1099=BASE_DATOS!R$3,"N/A",F1099=BASE_DATOS!R$4,"INDICAR",F1099=BASE_DATOS!R$7,"N/A",F1099=BASE_DATOS!R$5,"INDICAR",F1099=BASE_DATOS!R$6,"INDICAR",F1099=BASE_DATOS!R$8," INDICAR",F1099=BASE_DATOS!R$9," ")</f>
        <v>#NAME?</v>
      </c>
      <c r="H1099" s="121" t="s">
        <v>430</v>
      </c>
      <c r="I1099" s="122">
        <v>0.2</v>
      </c>
      <c r="J1099" s="122">
        <v>0.2</v>
      </c>
      <c r="K1099" s="122">
        <v>0.2</v>
      </c>
      <c r="L1099" s="122">
        <v>0.2</v>
      </c>
      <c r="M1099" s="122">
        <v>0.2</v>
      </c>
      <c r="N1099" s="123">
        <f t="shared" si="29"/>
        <v>1</v>
      </c>
    </row>
    <row r="1100" spans="1:14" ht="14.5" hidden="1">
      <c r="A1100" s="249"/>
      <c r="B1100" s="137"/>
      <c r="C1100" s="138"/>
      <c r="D1100" s="158"/>
      <c r="E1100" s="140"/>
      <c r="F1100" s="121"/>
      <c r="G1100" s="160" t="e">
        <f ca="1">_xludf.IFS(F1100=BASE_DATOS!R$2,"N/A",F1100=BASE_DATOS!R$3,"N/A",F1100=BASE_DATOS!R$4,"INDICAR",F1100=BASE_DATOS!R$7,"N/A",F1100=BASE_DATOS!R$5,"INDICAR",F1100=BASE_DATOS!R$6,"INDICAR",F1100=BASE_DATOS!R$8," INDICAR",F1100=BASE_DATOS!R$9," ")</f>
        <v>#NAME?</v>
      </c>
      <c r="H1100" s="121"/>
      <c r="I1100" s="122"/>
      <c r="J1100" s="122"/>
      <c r="K1100" s="122"/>
      <c r="L1100" s="122"/>
      <c r="M1100" s="122"/>
      <c r="N1100" s="123">
        <f t="shared" si="29"/>
        <v>0</v>
      </c>
    </row>
    <row r="1101" spans="1:14" ht="14.5" hidden="1">
      <c r="A1101" s="249"/>
      <c r="B1101" s="137"/>
      <c r="C1101" s="138"/>
      <c r="D1101" s="158"/>
      <c r="E1101" s="140"/>
      <c r="F1101" s="121"/>
      <c r="G1101" s="160" t="e">
        <f ca="1">_xludf.IFS(F1101=BASE_DATOS!R$2,"N/A",F1101=BASE_DATOS!R$3,"N/A",F1101=BASE_DATOS!R$4,"INDICAR",F1101=BASE_DATOS!R$7,"N/A",F1101=BASE_DATOS!R$5,"INDICAR",F1101=BASE_DATOS!R$6,"INDICAR",F1101=BASE_DATOS!R$8," INDICAR",F1101=BASE_DATOS!R$9," ")</f>
        <v>#NAME?</v>
      </c>
      <c r="H1101" s="121"/>
      <c r="I1101" s="122"/>
      <c r="J1101" s="122"/>
      <c r="K1101" s="122"/>
      <c r="L1101" s="122"/>
      <c r="M1101" s="122"/>
      <c r="N1101" s="123">
        <f t="shared" si="29"/>
        <v>0</v>
      </c>
    </row>
    <row r="1102" spans="1:14" ht="14.5" hidden="1">
      <c r="A1102" s="249"/>
      <c r="B1102" s="137"/>
      <c r="C1102" s="138"/>
      <c r="D1102" s="158"/>
      <c r="E1102" s="140"/>
      <c r="F1102" s="121"/>
      <c r="G1102" s="160" t="e">
        <f ca="1">_xludf.IFS(F1102=BASE_DATOS!R$2,"N/A",F1102=BASE_DATOS!R$3,"N/A",F1102=BASE_DATOS!R$4,"INDICAR",F1102=BASE_DATOS!R$7,"N/A",F1102=BASE_DATOS!R$5,"INDICAR",F1102=BASE_DATOS!R$6,"INDICAR",F1102=BASE_DATOS!R$8," INDICAR",F1102=BASE_DATOS!R$9," ")</f>
        <v>#NAME?</v>
      </c>
      <c r="H1102" s="121"/>
      <c r="I1102" s="122"/>
      <c r="J1102" s="122"/>
      <c r="K1102" s="122"/>
      <c r="L1102" s="122"/>
      <c r="M1102" s="122"/>
      <c r="N1102" s="123">
        <f t="shared" si="29"/>
        <v>0</v>
      </c>
    </row>
    <row r="1103" spans="1:14" ht="14.5" hidden="1">
      <c r="A1103" s="249"/>
      <c r="B1103" s="137"/>
      <c r="C1103" s="138"/>
      <c r="D1103" s="158"/>
      <c r="E1103" s="140"/>
      <c r="F1103" s="121"/>
      <c r="G1103" s="160" t="e">
        <f ca="1">_xludf.IFS(F1103=BASE_DATOS!R$2,"N/A",F1103=BASE_DATOS!R$3,"N/A",F1103=BASE_DATOS!R$4,"INDICAR",F1103=BASE_DATOS!R$7,"N/A",F1103=BASE_DATOS!R$5,"INDICAR",F1103=BASE_DATOS!R$6,"INDICAR",F1103=BASE_DATOS!R$8," INDICAR",F1103=BASE_DATOS!R$9," ")</f>
        <v>#NAME?</v>
      </c>
      <c r="H1103" s="121"/>
      <c r="I1103" s="122"/>
      <c r="J1103" s="122"/>
      <c r="K1103" s="122"/>
      <c r="L1103" s="122"/>
      <c r="M1103" s="122"/>
      <c r="N1103" s="123">
        <f t="shared" si="29"/>
        <v>0</v>
      </c>
    </row>
    <row r="1104" spans="1:14" ht="14.5" hidden="1">
      <c r="A1104" s="249"/>
      <c r="B1104" s="137"/>
      <c r="C1104" s="138"/>
      <c r="D1104" s="158"/>
      <c r="E1104" s="140"/>
      <c r="F1104" s="121"/>
      <c r="G1104" s="160" t="e">
        <f ca="1">_xludf.IFS(F1104=BASE_DATOS!R$2,"N/A",F1104=BASE_DATOS!R$3,"N/A",F1104=BASE_DATOS!R$4,"INDICAR",F1104=BASE_DATOS!R$7,"N/A",F1104=BASE_DATOS!R$5,"INDICAR",F1104=BASE_DATOS!R$6,"INDICAR",F1104=BASE_DATOS!R$8," INDICAR",F1104=BASE_DATOS!R$9," ")</f>
        <v>#NAME?</v>
      </c>
      <c r="H1104" s="121"/>
      <c r="I1104" s="122"/>
      <c r="J1104" s="122"/>
      <c r="K1104" s="122"/>
      <c r="L1104" s="122"/>
      <c r="M1104" s="122"/>
      <c r="N1104" s="123">
        <f t="shared" si="29"/>
        <v>0</v>
      </c>
    </row>
    <row r="1105" spans="1:14" ht="14.5" hidden="1">
      <c r="A1105" s="249"/>
      <c r="B1105" s="137"/>
      <c r="C1105" s="138"/>
      <c r="D1105" s="158"/>
      <c r="E1105" s="140"/>
      <c r="F1105" s="121"/>
      <c r="G1105" s="160" t="e">
        <f ca="1">_xludf.IFS(F1105=BASE_DATOS!R$2,"N/A",F1105=BASE_DATOS!R$3,"N/A",F1105=BASE_DATOS!R$4,"INDICAR",F1105=BASE_DATOS!R$7,"N/A",F1105=BASE_DATOS!R$5,"INDICAR",F1105=BASE_DATOS!R$6,"INDICAR",F1105=BASE_DATOS!R$8," INDICAR",F1105=BASE_DATOS!R$9," ")</f>
        <v>#NAME?</v>
      </c>
      <c r="H1105" s="121"/>
      <c r="I1105" s="122"/>
      <c r="J1105" s="122"/>
      <c r="K1105" s="122"/>
      <c r="L1105" s="122"/>
      <c r="M1105" s="122"/>
      <c r="N1105" s="123">
        <f t="shared" si="29"/>
        <v>0</v>
      </c>
    </row>
    <row r="1106" spans="1:14" ht="14.5" hidden="1">
      <c r="A1106" s="250"/>
      <c r="B1106" s="137"/>
      <c r="C1106" s="140"/>
      <c r="D1106" s="158"/>
      <c r="E1106" s="140"/>
      <c r="F1106" s="121"/>
      <c r="G1106" s="160" t="e">
        <f ca="1">_xludf.IFS(F1106=BASE_DATOS!R$2,"N/A",F1106=BASE_DATOS!R$3,"N/A",F1106=BASE_DATOS!R$4,"INDICAR",F1106=BASE_DATOS!R$7,"N/A",F1106=BASE_DATOS!R$5,"INDICAR",F1106=BASE_DATOS!R$6,"INDICAR",F1106=BASE_DATOS!R$8," INDICAR",F1106=BASE_DATOS!R$9," ")</f>
        <v>#NAME?</v>
      </c>
      <c r="H1106" s="121"/>
      <c r="I1106" s="122"/>
      <c r="J1106" s="122"/>
      <c r="K1106" s="122"/>
      <c r="L1106" s="122"/>
      <c r="M1106" s="122"/>
      <c r="N1106" s="123">
        <f t="shared" si="29"/>
        <v>0</v>
      </c>
    </row>
    <row r="1107" spans="1:14" ht="14.5" hidden="1">
      <c r="A1107" s="251"/>
      <c r="B1107" s="137"/>
      <c r="C1107" s="138"/>
      <c r="D1107" s="158"/>
      <c r="E1107" s="140"/>
      <c r="F1107" s="121"/>
      <c r="G1107" s="160" t="e">
        <f ca="1">_xludf.IFS(F1107=BASE_DATOS!R$2,"N/A",F1107=BASE_DATOS!R$3,"N/A",F1107=BASE_DATOS!R$4,"INDICAR",F1107=BASE_DATOS!R$7,"N/A",F1107=BASE_DATOS!R$5,"INDICAR",F1107=BASE_DATOS!R$6,"INDICAR",F1107=BASE_DATOS!R$8," INDICAR",F1107=BASE_DATOS!R$9," ")</f>
        <v>#NAME?</v>
      </c>
      <c r="H1107" s="121"/>
      <c r="I1107" s="122"/>
      <c r="J1107" s="122"/>
      <c r="K1107" s="122"/>
      <c r="L1107" s="122"/>
      <c r="M1107" s="122"/>
      <c r="N1107" s="123">
        <f t="shared" si="29"/>
        <v>0</v>
      </c>
    </row>
    <row r="1108" spans="1:14" ht="14.5" hidden="1">
      <c r="A1108" s="252"/>
      <c r="B1108" s="137"/>
      <c r="C1108" s="138"/>
      <c r="D1108" s="158"/>
      <c r="E1108" s="140"/>
      <c r="F1108" s="121"/>
      <c r="G1108" s="160" t="e">
        <f ca="1">_xludf.IFS(F1108=BASE_DATOS!R$2,"N/A",F1108=BASE_DATOS!R$3,"N/A",F1108=BASE_DATOS!R$4,"INDICAR",F1108=BASE_DATOS!R$7,"N/A",F1108=BASE_DATOS!R$5,"INDICAR",F1108=BASE_DATOS!R$6,"INDICAR",F1108=BASE_DATOS!R$8," INDICAR",F1108=BASE_DATOS!R$9," ")</f>
        <v>#NAME?</v>
      </c>
      <c r="H1108" s="121"/>
      <c r="I1108" s="122"/>
      <c r="J1108" s="122"/>
      <c r="K1108" s="122"/>
      <c r="L1108" s="122"/>
      <c r="M1108" s="122"/>
      <c r="N1108" s="123">
        <f t="shared" si="29"/>
        <v>0</v>
      </c>
    </row>
    <row r="1109" spans="1:14" ht="14.5" hidden="1">
      <c r="A1109" s="252"/>
      <c r="B1109" s="137"/>
      <c r="C1109" s="138"/>
      <c r="D1109" s="158"/>
      <c r="E1109" s="140"/>
      <c r="F1109" s="121"/>
      <c r="G1109" s="160" t="e">
        <f ca="1">_xludf.IFS(F1109=BASE_DATOS!R$2,"N/A",F1109=BASE_DATOS!R$3,"N/A",F1109=BASE_DATOS!R$4,"INDICAR",F1109=BASE_DATOS!R$7,"N/A",F1109=BASE_DATOS!R$5,"INDICAR",F1109=BASE_DATOS!R$6,"INDICAR",F1109=BASE_DATOS!R$8," INDICAR",F1109=BASE_DATOS!R$9," ")</f>
        <v>#NAME?</v>
      </c>
      <c r="H1109" s="121"/>
      <c r="I1109" s="122"/>
      <c r="J1109" s="122"/>
      <c r="K1109" s="122"/>
      <c r="L1109" s="122"/>
      <c r="M1109" s="122"/>
      <c r="N1109" s="123">
        <f t="shared" si="29"/>
        <v>0</v>
      </c>
    </row>
    <row r="1110" spans="1:14" ht="14.5" hidden="1">
      <c r="A1110" s="252"/>
      <c r="B1110" s="137"/>
      <c r="C1110" s="138"/>
      <c r="D1110" s="158"/>
      <c r="E1110" s="140"/>
      <c r="F1110" s="121"/>
      <c r="G1110" s="160" t="e">
        <f ca="1">_xludf.IFS(F1110=BASE_DATOS!R$2,"N/A",F1110=BASE_DATOS!R$3,"N/A",F1110=BASE_DATOS!R$4,"INDICAR",F1110=BASE_DATOS!R$7,"N/A",F1110=BASE_DATOS!R$5,"INDICAR",F1110=BASE_DATOS!R$6,"INDICAR",F1110=BASE_DATOS!R$8," INDICAR",F1110=BASE_DATOS!R$9," ")</f>
        <v>#NAME?</v>
      </c>
      <c r="H1110" s="121"/>
      <c r="I1110" s="122"/>
      <c r="J1110" s="122"/>
      <c r="K1110" s="122"/>
      <c r="L1110" s="122"/>
      <c r="M1110" s="122"/>
      <c r="N1110" s="123">
        <f t="shared" si="29"/>
        <v>0</v>
      </c>
    </row>
    <row r="1111" spans="1:14" ht="14.5" hidden="1">
      <c r="A1111" s="252"/>
      <c r="B1111" s="137"/>
      <c r="C1111" s="138"/>
      <c r="D1111" s="158"/>
      <c r="E1111" s="140"/>
      <c r="F1111" s="121"/>
      <c r="G1111" s="160" t="e">
        <f ca="1">_xludf.IFS(F1111=BASE_DATOS!R$2,"N/A",F1111=BASE_DATOS!R$3,"N/A",F1111=BASE_DATOS!R$4,"INDICAR",F1111=BASE_DATOS!R$7,"N/A",F1111=BASE_DATOS!R$5,"INDICAR",F1111=BASE_DATOS!R$6,"INDICAR",F1111=BASE_DATOS!R$8," INDICAR",F1111=BASE_DATOS!R$9," ")</f>
        <v>#NAME?</v>
      </c>
      <c r="H1111" s="121"/>
      <c r="I1111" s="122"/>
      <c r="J1111" s="122"/>
      <c r="K1111" s="122"/>
      <c r="L1111" s="122"/>
      <c r="M1111" s="122"/>
      <c r="N1111" s="123">
        <f t="shared" si="29"/>
        <v>0</v>
      </c>
    </row>
    <row r="1112" spans="1:14" ht="14.5" hidden="1">
      <c r="A1112" s="252"/>
      <c r="B1112" s="137"/>
      <c r="C1112" s="138"/>
      <c r="D1112" s="158"/>
      <c r="E1112" s="140"/>
      <c r="F1112" s="121"/>
      <c r="G1112" s="160" t="e">
        <f ca="1">_xludf.IFS(F1112=BASE_DATOS!R$2,"N/A",F1112=BASE_DATOS!R$3,"N/A",F1112=BASE_DATOS!R$4,"INDICAR",F1112=BASE_DATOS!R$7,"N/A",F1112=BASE_DATOS!R$5,"INDICAR",F1112=BASE_DATOS!R$6,"INDICAR",F1112=BASE_DATOS!R$8," INDICAR",F1112=BASE_DATOS!R$9," ")</f>
        <v>#NAME?</v>
      </c>
      <c r="H1112" s="121"/>
      <c r="I1112" s="122"/>
      <c r="J1112" s="122"/>
      <c r="K1112" s="122"/>
      <c r="L1112" s="122"/>
      <c r="M1112" s="122"/>
      <c r="N1112" s="123">
        <f t="shared" si="29"/>
        <v>0</v>
      </c>
    </row>
    <row r="1113" spans="1:14" ht="14.5" hidden="1">
      <c r="A1113" s="252"/>
      <c r="B1113" s="137"/>
      <c r="C1113" s="138"/>
      <c r="D1113" s="158"/>
      <c r="E1113" s="140"/>
      <c r="F1113" s="121"/>
      <c r="G1113" s="160" t="e">
        <f ca="1">_xludf.IFS(F1113=BASE_DATOS!R$2,"N/A",F1113=BASE_DATOS!R$3,"N/A",F1113=BASE_DATOS!R$4,"INDICAR",F1113=BASE_DATOS!R$7,"N/A",F1113=BASE_DATOS!R$5,"INDICAR",F1113=BASE_DATOS!R$6,"INDICAR",F1113=BASE_DATOS!R$8," INDICAR",F1113=BASE_DATOS!R$9," ")</f>
        <v>#NAME?</v>
      </c>
      <c r="H1113" s="121"/>
      <c r="I1113" s="122"/>
      <c r="J1113" s="122"/>
      <c r="K1113" s="122"/>
      <c r="L1113" s="122"/>
      <c r="M1113" s="122"/>
      <c r="N1113" s="123">
        <f t="shared" si="29"/>
        <v>0</v>
      </c>
    </row>
    <row r="1114" spans="1:14" ht="14.5" hidden="1">
      <c r="A1114" s="252"/>
      <c r="B1114" s="137"/>
      <c r="C1114" s="138"/>
      <c r="D1114" s="158"/>
      <c r="E1114" s="140"/>
      <c r="F1114" s="121"/>
      <c r="G1114" s="160" t="e">
        <f ca="1">_xludf.IFS(F1114=BASE_DATOS!R$2,"N/A",F1114=BASE_DATOS!R$3,"N/A",F1114=BASE_DATOS!R$4,"INDICAR",F1114=BASE_DATOS!R$7,"N/A",F1114=BASE_DATOS!R$5,"INDICAR",F1114=BASE_DATOS!R$6,"INDICAR",F1114=BASE_DATOS!R$8," INDICAR",F1114=BASE_DATOS!R$9," ")</f>
        <v>#NAME?</v>
      </c>
      <c r="H1114" s="121"/>
      <c r="I1114" s="122"/>
      <c r="J1114" s="122"/>
      <c r="K1114" s="122"/>
      <c r="L1114" s="122"/>
      <c r="M1114" s="122"/>
      <c r="N1114" s="123">
        <f t="shared" si="29"/>
        <v>0</v>
      </c>
    </row>
    <row r="1115" spans="1:14" ht="14.5" hidden="1">
      <c r="A1115" s="252"/>
      <c r="B1115" s="137"/>
      <c r="C1115" s="138"/>
      <c r="D1115" s="158"/>
      <c r="E1115" s="140"/>
      <c r="F1115" s="121"/>
      <c r="G1115" s="160" t="e">
        <f ca="1">_xludf.IFS(F1115=BASE_DATOS!R$2,"N/A",F1115=BASE_DATOS!R$3,"N/A",F1115=BASE_DATOS!R$4,"INDICAR",F1115=BASE_DATOS!R$7,"N/A",F1115=BASE_DATOS!R$5,"INDICAR",F1115=BASE_DATOS!R$6,"INDICAR",F1115=BASE_DATOS!R$8," INDICAR",F1115=BASE_DATOS!R$9," ")</f>
        <v>#NAME?</v>
      </c>
      <c r="H1115" s="121"/>
      <c r="I1115" s="122"/>
      <c r="J1115" s="122"/>
      <c r="K1115" s="122"/>
      <c r="L1115" s="122"/>
      <c r="M1115" s="122"/>
      <c r="N1115" s="123">
        <f t="shared" si="29"/>
        <v>0</v>
      </c>
    </row>
    <row r="1116" spans="1:14" ht="14.5" hidden="1">
      <c r="A1116" s="252"/>
      <c r="B1116" s="137"/>
      <c r="C1116" s="138"/>
      <c r="D1116" s="158"/>
      <c r="E1116" s="140"/>
      <c r="F1116" s="121"/>
      <c r="G1116" s="160" t="e">
        <f ca="1">_xludf.IFS(F1116=BASE_DATOS!R$2,"N/A",F1116=BASE_DATOS!R$3,"N/A",F1116=BASE_DATOS!R$4,"INDICAR",F1116=BASE_DATOS!R$7,"N/A",F1116=BASE_DATOS!R$5,"INDICAR",F1116=BASE_DATOS!R$6,"INDICAR",F1116=BASE_DATOS!R$8," INDICAR",F1116=BASE_DATOS!R$9," ")</f>
        <v>#NAME?</v>
      </c>
      <c r="H1116" s="121"/>
      <c r="I1116" s="122"/>
      <c r="J1116" s="122"/>
      <c r="K1116" s="122"/>
      <c r="L1116" s="122"/>
      <c r="M1116" s="122"/>
      <c r="N1116" s="123">
        <f t="shared" si="29"/>
        <v>0</v>
      </c>
    </row>
    <row r="1117" spans="1:14" ht="14.5" hidden="1">
      <c r="A1117" s="253"/>
      <c r="B1117" s="137"/>
      <c r="C1117" s="140"/>
      <c r="D1117" s="158"/>
      <c r="E1117" s="140"/>
      <c r="F1117" s="121"/>
      <c r="G1117" s="160" t="e">
        <f ca="1">_xludf.IFS(F1117=BASE_DATOS!R$2,"N/A",F1117=BASE_DATOS!R$3,"N/A",F1117=BASE_DATOS!R$4,"INDICAR",F1117=BASE_DATOS!R$7,"N/A",F1117=BASE_DATOS!R$5,"INDICAR",F1117=BASE_DATOS!R$6,"INDICAR",F1117=BASE_DATOS!R$8," INDICAR",F1117=BASE_DATOS!R$9," ")</f>
        <v>#NAME?</v>
      </c>
      <c r="H1117" s="121"/>
      <c r="I1117" s="122"/>
      <c r="J1117" s="122"/>
      <c r="K1117" s="122"/>
      <c r="L1117" s="122"/>
      <c r="M1117" s="122"/>
      <c r="N1117" s="123">
        <f t="shared" si="29"/>
        <v>0</v>
      </c>
    </row>
    <row r="1118" spans="1:14" ht="14.5">
      <c r="A1118" s="142"/>
      <c r="B1118" s="143"/>
      <c r="C1118" s="142"/>
      <c r="D1118" s="142"/>
      <c r="E1118" s="142"/>
      <c r="F1118" s="142"/>
      <c r="G1118" s="142"/>
      <c r="H1118" s="142"/>
      <c r="I1118" s="142"/>
      <c r="J1118" s="143"/>
      <c r="K1118" s="143"/>
      <c r="L1118" s="143"/>
      <c r="M1118" s="143"/>
      <c r="N1118" s="144"/>
    </row>
    <row r="1119" spans="1:14" ht="14.5">
      <c r="A1119" s="145"/>
      <c r="B1119" s="146"/>
      <c r="C1119" s="145"/>
      <c r="D1119" s="145"/>
      <c r="E1119" s="145"/>
      <c r="F1119" s="145"/>
      <c r="G1119" s="145"/>
      <c r="H1119" s="145"/>
      <c r="I1119" s="145"/>
      <c r="J1119" s="146"/>
      <c r="K1119" s="146"/>
      <c r="L1119" s="146"/>
      <c r="M1119" s="146"/>
      <c r="N1119" s="147"/>
    </row>
    <row r="1120" spans="1:14" ht="20.25" customHeight="1">
      <c r="A1120" s="254" t="s">
        <v>413</v>
      </c>
      <c r="B1120" s="255"/>
      <c r="C1120" s="254" t="s">
        <v>225</v>
      </c>
      <c r="D1120" s="256"/>
      <c r="E1120" s="256"/>
      <c r="F1120" s="256"/>
      <c r="G1120" s="256"/>
      <c r="H1120" s="256"/>
      <c r="I1120" s="256"/>
      <c r="J1120" s="256"/>
      <c r="K1120" s="256"/>
      <c r="L1120" s="256"/>
      <c r="M1120" s="256"/>
      <c r="N1120" s="255"/>
    </row>
    <row r="1121" spans="1:14" ht="31">
      <c r="A1121" s="99" t="s">
        <v>19</v>
      </c>
      <c r="B1121" s="257" t="s">
        <v>90</v>
      </c>
      <c r="C1121" s="255"/>
      <c r="D1121" s="99" t="s">
        <v>447</v>
      </c>
      <c r="E1121" s="258" t="str">
        <f t="array" ref="E1121">INDEX(BASE_DATOS!U$2:U$103,MATCH(C1120,BASE_DATOS!W$2:W$103,0))</f>
        <v>Fortalecer el desarrollo de la acción sustantiva y sus modalidades (MAS) en correspondencia con las áreas estratégicas institucionales, mayor nivel de articulación, gestión más flexible e impacto para propiciar el desarrollo humano sostenible en las regiones, los territorios y las comunidades</v>
      </c>
      <c r="F1121" s="256"/>
      <c r="G1121" s="256"/>
      <c r="H1121" s="256"/>
      <c r="I1121" s="256"/>
      <c r="J1121" s="256"/>
      <c r="K1121" s="256"/>
      <c r="L1121" s="256"/>
      <c r="M1121" s="256"/>
      <c r="N1121" s="255"/>
    </row>
    <row r="1122" spans="1:14" ht="16.5" customHeight="1">
      <c r="A1122" s="259" t="s">
        <v>415</v>
      </c>
      <c r="B1122" s="260" t="s">
        <v>246</v>
      </c>
      <c r="C1122" s="261"/>
      <c r="D1122" s="262"/>
      <c r="E1122" s="268" t="s">
        <v>416</v>
      </c>
      <c r="F1122" s="273" t="str">
        <f t="array" ref="F1122">INDEX(BASE_DATOS!Y$2:Y$103,MATCH(B1122,BASE_DATOS!X$2:X$103,0))</f>
        <v>P. Institucionales E.O. 
P. Calidad 
P.I. Investigación Universitaria 
P. para la protección y fomento de la propiedad intelectual generada en la UNA 
P. para la conservación del patrimonio académico institucional 
P. Institucional del sistema de comunicación</v>
      </c>
      <c r="G1122" s="247"/>
      <c r="H1122" s="247"/>
      <c r="I1122" s="274" t="s">
        <v>417</v>
      </c>
      <c r="J1122" s="283" t="str">
        <f t="array" ref="J1122">INDEX(BASE_DATOS!Z$2:Z$103,MATCH(B1122,BASE_DATOS!X$2:X$103,0))</f>
        <v>Estrategias de difusión de la producción intelectual</v>
      </c>
      <c r="K1122" s="256"/>
      <c r="L1122" s="256"/>
      <c r="M1122" s="256"/>
      <c r="N1122" s="255"/>
    </row>
    <row r="1123" spans="1:14" ht="16.5" customHeight="1">
      <c r="A1123" s="252"/>
      <c r="B1123" s="263"/>
      <c r="C1123" s="247"/>
      <c r="D1123" s="264"/>
      <c r="E1123" s="252"/>
      <c r="F1123" s="247"/>
      <c r="G1123" s="247"/>
      <c r="H1123" s="247"/>
      <c r="I1123" s="252"/>
      <c r="J1123" s="276"/>
      <c r="K1123" s="256"/>
      <c r="L1123" s="256"/>
      <c r="M1123" s="256"/>
      <c r="N1123" s="255"/>
    </row>
    <row r="1124" spans="1:14" ht="16.5" customHeight="1">
      <c r="A1124" s="252"/>
      <c r="B1124" s="263"/>
      <c r="C1124" s="247"/>
      <c r="D1124" s="264"/>
      <c r="E1124" s="252"/>
      <c r="F1124" s="247"/>
      <c r="G1124" s="247"/>
      <c r="H1124" s="247"/>
      <c r="I1124" s="252"/>
      <c r="J1124" s="276"/>
      <c r="K1124" s="256"/>
      <c r="L1124" s="256"/>
      <c r="M1124" s="256"/>
      <c r="N1124" s="255"/>
    </row>
    <row r="1125" spans="1:14" ht="16.5" customHeight="1">
      <c r="A1125" s="253"/>
      <c r="B1125" s="265"/>
      <c r="C1125" s="266"/>
      <c r="D1125" s="267"/>
      <c r="E1125" s="253"/>
      <c r="F1125" s="266"/>
      <c r="G1125" s="266"/>
      <c r="H1125" s="266"/>
      <c r="I1125" s="253"/>
      <c r="J1125" s="276"/>
      <c r="K1125" s="256"/>
      <c r="L1125" s="256"/>
      <c r="M1125" s="256"/>
      <c r="N1125" s="255"/>
    </row>
    <row r="1126" spans="1:14" ht="22.5" customHeight="1">
      <c r="A1126" s="269" t="s">
        <v>418</v>
      </c>
      <c r="B1126" s="269" t="s">
        <v>419</v>
      </c>
      <c r="C1126" s="270" t="s">
        <v>420</v>
      </c>
      <c r="D1126" s="269" t="s">
        <v>421</v>
      </c>
      <c r="E1126" s="269" t="s">
        <v>422</v>
      </c>
      <c r="F1126" s="272" t="s">
        <v>16</v>
      </c>
      <c r="G1126" s="269" t="s">
        <v>423</v>
      </c>
      <c r="H1126" s="269" t="s">
        <v>424</v>
      </c>
      <c r="I1126" s="271" t="s">
        <v>425</v>
      </c>
      <c r="J1126" s="256"/>
      <c r="K1126" s="256"/>
      <c r="L1126" s="256"/>
      <c r="M1126" s="256"/>
      <c r="N1126" s="255"/>
    </row>
    <row r="1127" spans="1:14" ht="22.5" customHeight="1">
      <c r="A1127" s="253"/>
      <c r="B1127" s="253"/>
      <c r="C1127" s="253"/>
      <c r="D1127" s="253"/>
      <c r="E1127" s="253"/>
      <c r="F1127" s="265"/>
      <c r="G1127" s="253"/>
      <c r="H1127" s="253"/>
      <c r="I1127" s="100">
        <v>2023</v>
      </c>
      <c r="J1127" s="100">
        <v>2024</v>
      </c>
      <c r="K1127" s="100">
        <v>2025</v>
      </c>
      <c r="L1127" s="100">
        <v>2026</v>
      </c>
      <c r="M1127" s="100">
        <v>2027</v>
      </c>
      <c r="N1127" s="148" t="s">
        <v>426</v>
      </c>
    </row>
    <row r="1128" spans="1:14" ht="37.5">
      <c r="A1128" s="288" t="s">
        <v>737</v>
      </c>
      <c r="B1128" s="137" t="s">
        <v>130</v>
      </c>
      <c r="C1128" s="138" t="s">
        <v>738</v>
      </c>
      <c r="D1128" s="158">
        <v>4</v>
      </c>
      <c r="E1128" s="140">
        <v>1</v>
      </c>
      <c r="F1128" s="121" t="s">
        <v>25</v>
      </c>
      <c r="G1128" s="141" t="e">
        <f ca="1">_xludf.IFS(F1128=BASE_DATOS!R$2,"N/A",F1128=BASE_DATOS!R$3,"N/A",F1128=BASE_DATOS!R$4,"INDICAR",F1128=BASE_DATOS!R$7,"N/A",F1128=BASE_DATOS!R$5,"INDICAR",F1128=BASE_DATOS!R$6,"INDICAR",F1128=BASE_DATOS!R$8," INDICAR",F1128=BASE_DATOS!R$9," ")</f>
        <v>#NAME?</v>
      </c>
      <c r="H1128" s="121" t="s">
        <v>430</v>
      </c>
      <c r="I1128" s="122">
        <v>0.4</v>
      </c>
      <c r="J1128" s="122">
        <v>0.1</v>
      </c>
      <c r="K1128" s="122">
        <v>0.2</v>
      </c>
      <c r="L1128" s="122">
        <v>0.1</v>
      </c>
      <c r="M1128" s="122">
        <v>0.2</v>
      </c>
      <c r="N1128" s="123">
        <f t="shared" ref="N1128:N1160" si="30">SUM(I1128:M1128)</f>
        <v>1</v>
      </c>
    </row>
    <row r="1129" spans="1:14" ht="50">
      <c r="A1129" s="286"/>
      <c r="B1129" s="137" t="s">
        <v>111</v>
      </c>
      <c r="C1129" s="138" t="s">
        <v>739</v>
      </c>
      <c r="D1129" s="158">
        <v>10</v>
      </c>
      <c r="E1129" s="140">
        <v>2</v>
      </c>
      <c r="F1129" s="121" t="s">
        <v>25</v>
      </c>
      <c r="G1129" s="160" t="e">
        <f ca="1">_xludf.IFS(F1129=BASE_DATOS!R$2,"N/A",F1129=BASE_DATOS!R$3,"N/A",F1129=BASE_DATOS!R$4,"INDICAR",F1129=BASE_DATOS!R$7,"N/A",F1129=BASE_DATOS!R$5,"INDICAR",F1129=BASE_DATOS!R$6,"INDICAR",F1129=BASE_DATOS!R$8," INDICAR",F1129=BASE_DATOS!R$9," ")</f>
        <v>#NAME?</v>
      </c>
      <c r="H1129" s="121" t="s">
        <v>430</v>
      </c>
      <c r="I1129" s="122">
        <v>0.2</v>
      </c>
      <c r="J1129" s="122">
        <v>0.2</v>
      </c>
      <c r="K1129" s="122">
        <v>0.2</v>
      </c>
      <c r="L1129" s="122">
        <v>0.2</v>
      </c>
      <c r="M1129" s="122">
        <v>0.2</v>
      </c>
      <c r="N1129" s="123">
        <f t="shared" si="30"/>
        <v>1</v>
      </c>
    </row>
    <row r="1130" spans="1:14" ht="29">
      <c r="A1130" s="286"/>
      <c r="B1130" s="137" t="s">
        <v>111</v>
      </c>
      <c r="C1130" s="138" t="s">
        <v>740</v>
      </c>
      <c r="D1130" s="158">
        <v>3</v>
      </c>
      <c r="E1130" s="140">
        <v>1</v>
      </c>
      <c r="F1130" s="121" t="s">
        <v>25</v>
      </c>
      <c r="G1130" s="160" t="e">
        <f ca="1">_xludf.IFS(F1130=BASE_DATOS!R$2,"N/A",F1130=BASE_DATOS!R$3,"N/A",F1130=BASE_DATOS!R$4,"INDICAR",F1130=BASE_DATOS!R$7,"N/A",F1130=BASE_DATOS!R$5,"INDICAR",F1130=BASE_DATOS!R$6,"INDICAR",F1130=BASE_DATOS!R$8," INDICAR",F1130=BASE_DATOS!R$9," ")</f>
        <v>#NAME?</v>
      </c>
      <c r="H1130" s="121" t="s">
        <v>430</v>
      </c>
      <c r="I1130" s="122">
        <v>0.2</v>
      </c>
      <c r="J1130" s="122">
        <v>0.2</v>
      </c>
      <c r="K1130" s="122">
        <v>0.2</v>
      </c>
      <c r="L1130" s="122">
        <v>0.2</v>
      </c>
      <c r="M1130" s="122">
        <v>0.2</v>
      </c>
      <c r="N1130" s="123">
        <f t="shared" si="30"/>
        <v>1</v>
      </c>
    </row>
    <row r="1131" spans="1:14" ht="28">
      <c r="A1131" s="286"/>
      <c r="B1131" s="137" t="s">
        <v>135</v>
      </c>
      <c r="C1131" s="138" t="s">
        <v>741</v>
      </c>
      <c r="D1131" s="162">
        <v>10</v>
      </c>
      <c r="E1131" s="156">
        <v>1</v>
      </c>
      <c r="F1131" s="126" t="s">
        <v>25</v>
      </c>
      <c r="G1131" s="141" t="e">
        <f ca="1">_xludf.IFS(F1131=BASE_DATOS!R$2,"N/A",F1131=BASE_DATOS!R$3,"N/A",F1131=BASE_DATOS!R$4,"INDICAR",F1131=BASE_DATOS!R$7,"N/A",F1131=BASE_DATOS!R$5,"INDICAR",F1131=BASE_DATOS!R$6,"INDICAR",F1131=BASE_DATOS!R$8," INDICAR",F1131=BASE_DATOS!R$9," ")</f>
        <v>#NAME?</v>
      </c>
      <c r="H1131" s="126" t="s">
        <v>430</v>
      </c>
      <c r="I1131" s="127">
        <v>0.2</v>
      </c>
      <c r="J1131" s="127">
        <v>0.2</v>
      </c>
      <c r="K1131" s="127">
        <v>0.2</v>
      </c>
      <c r="L1131" s="127">
        <v>0.2</v>
      </c>
      <c r="M1131" s="127">
        <v>0.2</v>
      </c>
      <c r="N1131" s="123">
        <f t="shared" si="30"/>
        <v>1</v>
      </c>
    </row>
    <row r="1132" spans="1:14" ht="50">
      <c r="A1132" s="286"/>
      <c r="B1132" s="137" t="s">
        <v>39</v>
      </c>
      <c r="C1132" s="138" t="s">
        <v>742</v>
      </c>
      <c r="D1132" s="162">
        <v>5</v>
      </c>
      <c r="E1132" s="103">
        <v>0</v>
      </c>
      <c r="F1132" s="126" t="s">
        <v>25</v>
      </c>
      <c r="G1132" s="141" t="e">
        <f ca="1">_xludf.IFS(F1132=BASE_DATOS!R$2,"N/A",F1132=BASE_DATOS!R$3,"N/A",F1132=BASE_DATOS!R$4,"INDICAR",F1132=BASE_DATOS!R$7,"N/A",F1132=BASE_DATOS!R$5,"INDICAR",F1132=BASE_DATOS!R$6,"INDICAR",F1132=BASE_DATOS!R$8," INDICAR",F1132=BASE_DATOS!R$9," ")</f>
        <v>#NAME?</v>
      </c>
      <c r="H1132" s="126" t="s">
        <v>430</v>
      </c>
      <c r="I1132" s="127">
        <v>0.2</v>
      </c>
      <c r="J1132" s="127">
        <v>0.2</v>
      </c>
      <c r="K1132" s="127">
        <v>0.2</v>
      </c>
      <c r="L1132" s="127">
        <v>0.2</v>
      </c>
      <c r="M1132" s="127">
        <v>0.2</v>
      </c>
      <c r="N1132" s="123">
        <f t="shared" si="30"/>
        <v>1</v>
      </c>
    </row>
    <row r="1133" spans="1:14" ht="37.5">
      <c r="A1133" s="286"/>
      <c r="B1133" s="137" t="s">
        <v>71</v>
      </c>
      <c r="C1133" s="138" t="s">
        <v>743</v>
      </c>
      <c r="D1133" s="158">
        <v>5</v>
      </c>
      <c r="E1133" s="140">
        <v>0</v>
      </c>
      <c r="F1133" s="121" t="s">
        <v>75</v>
      </c>
      <c r="G1133" s="160" t="s">
        <v>452</v>
      </c>
      <c r="H1133" s="121" t="s">
        <v>430</v>
      </c>
      <c r="I1133" s="122">
        <v>0.2</v>
      </c>
      <c r="J1133" s="122">
        <v>0.2</v>
      </c>
      <c r="K1133" s="122">
        <v>0.2</v>
      </c>
      <c r="L1133" s="122">
        <v>0.2</v>
      </c>
      <c r="M1133" s="122">
        <v>0.2</v>
      </c>
      <c r="N1133" s="123">
        <f t="shared" si="30"/>
        <v>1</v>
      </c>
    </row>
    <row r="1134" spans="1:14" ht="14.5">
      <c r="A1134" s="286"/>
      <c r="B1134" s="137" t="s">
        <v>147</v>
      </c>
      <c r="C1134" s="138" t="s">
        <v>744</v>
      </c>
      <c r="D1134" s="158">
        <v>1</v>
      </c>
      <c r="E1134" s="140">
        <v>0</v>
      </c>
      <c r="F1134" s="121" t="s">
        <v>25</v>
      </c>
      <c r="G1134" s="160" t="e">
        <f ca="1">_xludf.IFS(F1134=BASE_DATOS!R$2,"N/A",F1134=BASE_DATOS!R$3,"N/A",F1134=BASE_DATOS!R$4,"INDICAR",F1134=BASE_DATOS!R$7,"N/A",F1134=BASE_DATOS!R$5,"INDICAR",F1134=BASE_DATOS!R$6,"INDICAR",F1134=BASE_DATOS!R$8," INDICAR",F1134=BASE_DATOS!R$9," ")</f>
        <v>#NAME?</v>
      </c>
      <c r="H1134" s="121" t="s">
        <v>430</v>
      </c>
      <c r="I1134" s="122">
        <v>0.2</v>
      </c>
      <c r="J1134" s="122">
        <v>0.2</v>
      </c>
      <c r="K1134" s="122">
        <v>0.2</v>
      </c>
      <c r="L1134" s="122">
        <v>0.2</v>
      </c>
      <c r="M1134" s="122">
        <v>0.2</v>
      </c>
      <c r="N1134" s="123">
        <f t="shared" si="30"/>
        <v>1</v>
      </c>
    </row>
    <row r="1135" spans="1:14" ht="37.5">
      <c r="A1135" s="286"/>
      <c r="B1135" s="137" t="s">
        <v>55</v>
      </c>
      <c r="C1135" s="138" t="s">
        <v>745</v>
      </c>
      <c r="D1135" s="158">
        <v>1</v>
      </c>
      <c r="E1135" s="140">
        <v>1</v>
      </c>
      <c r="F1135" s="121" t="s">
        <v>25</v>
      </c>
      <c r="G1135" s="160" t="e">
        <f ca="1">_xludf.IFS(F1135=BASE_DATOS!R$2,"N/A",F1135=BASE_DATOS!R$3,"N/A",F1135=BASE_DATOS!R$4,"INDICAR",F1135=BASE_DATOS!R$7,"N/A",F1135=BASE_DATOS!R$5,"INDICAR",F1135=BASE_DATOS!R$6,"INDICAR",F1135=BASE_DATOS!R$8," INDICAR",F1135=BASE_DATOS!R$9," ")</f>
        <v>#NAME?</v>
      </c>
      <c r="H1135" s="121" t="s">
        <v>430</v>
      </c>
      <c r="I1135" s="122">
        <v>0.2</v>
      </c>
      <c r="J1135" s="122">
        <v>0.2</v>
      </c>
      <c r="K1135" s="122">
        <v>0.2</v>
      </c>
      <c r="L1135" s="122">
        <v>0.2</v>
      </c>
      <c r="M1135" s="122">
        <v>0.2</v>
      </c>
      <c r="N1135" s="123">
        <f t="shared" si="30"/>
        <v>1</v>
      </c>
    </row>
    <row r="1136" spans="1:14" ht="25">
      <c r="A1136" s="286"/>
      <c r="B1136" s="137" t="s">
        <v>71</v>
      </c>
      <c r="C1136" s="138" t="s">
        <v>746</v>
      </c>
      <c r="D1136" s="158">
        <v>1</v>
      </c>
      <c r="E1136" s="140">
        <v>0</v>
      </c>
      <c r="F1136" s="121" t="s">
        <v>75</v>
      </c>
      <c r="G1136" s="160" t="s">
        <v>747</v>
      </c>
      <c r="H1136" s="121" t="s">
        <v>430</v>
      </c>
      <c r="I1136" s="122">
        <v>0.2</v>
      </c>
      <c r="J1136" s="122">
        <v>0.2</v>
      </c>
      <c r="K1136" s="122">
        <v>0.2</v>
      </c>
      <c r="L1136" s="122">
        <v>0.2</v>
      </c>
      <c r="M1136" s="122">
        <v>0.2</v>
      </c>
      <c r="N1136" s="123">
        <f t="shared" si="30"/>
        <v>1</v>
      </c>
    </row>
    <row r="1137" spans="1:14" ht="25">
      <c r="A1137" s="286"/>
      <c r="B1137" s="137" t="s">
        <v>142</v>
      </c>
      <c r="C1137" s="138" t="s">
        <v>748</v>
      </c>
      <c r="D1137" s="158">
        <v>10</v>
      </c>
      <c r="E1137" s="140">
        <v>0</v>
      </c>
      <c r="F1137" s="121" t="s">
        <v>25</v>
      </c>
      <c r="G1137" s="160" t="e">
        <f ca="1">_xludf.IFS(F1137=BASE_DATOS!R$2,"N/A",F1137=BASE_DATOS!R$3,"N/A",F1137=BASE_DATOS!R$4,"INDICAR",F1137=BASE_DATOS!R$7,"N/A",F1137=BASE_DATOS!R$5,"INDICAR",F1137=BASE_DATOS!R$6,"INDICAR",F1137=BASE_DATOS!R$8," INDICAR",F1137=BASE_DATOS!R$9," ")</f>
        <v>#NAME?</v>
      </c>
      <c r="H1137" s="121" t="s">
        <v>430</v>
      </c>
      <c r="I1137" s="122">
        <v>0.2</v>
      </c>
      <c r="J1137" s="122">
        <v>0.2</v>
      </c>
      <c r="K1137" s="122">
        <v>0.2</v>
      </c>
      <c r="L1137" s="122">
        <v>0.2</v>
      </c>
      <c r="M1137" s="122">
        <v>0.2</v>
      </c>
      <c r="N1137" s="123">
        <f t="shared" si="30"/>
        <v>1</v>
      </c>
    </row>
    <row r="1138" spans="1:14" ht="50">
      <c r="A1138" s="286"/>
      <c r="B1138" s="137" t="s">
        <v>99</v>
      </c>
      <c r="C1138" s="140" t="s">
        <v>749</v>
      </c>
      <c r="D1138" s="158">
        <v>1</v>
      </c>
      <c r="E1138" s="140"/>
      <c r="F1138" s="121" t="s">
        <v>103</v>
      </c>
      <c r="G1138" s="160" t="e">
        <f ca="1">_xludf.IFS(F1138=BASE_DATOS!R$2,"N/A",F1138=BASE_DATOS!R$3,"N/A",F1138=BASE_DATOS!R$4,"INDICAR",F1138=BASE_DATOS!R$7,"N/A",F1138=BASE_DATOS!R$5,"INDICAR",F1138=BASE_DATOS!R$6,"INDICAR",F1138=BASE_DATOS!R$8," INDICAR",F1138=BASE_DATOS!R$9," ")</f>
        <v>#NAME?</v>
      </c>
      <c r="H1138" s="121" t="s">
        <v>430</v>
      </c>
      <c r="I1138" s="122">
        <v>0.2</v>
      </c>
      <c r="J1138" s="122">
        <v>0.2</v>
      </c>
      <c r="K1138" s="122">
        <v>0.2</v>
      </c>
      <c r="L1138" s="122">
        <v>0.2</v>
      </c>
      <c r="M1138" s="122">
        <v>0.2</v>
      </c>
      <c r="N1138" s="123">
        <f t="shared" si="30"/>
        <v>1</v>
      </c>
    </row>
    <row r="1139" spans="1:14" ht="14.5">
      <c r="A1139" s="286"/>
      <c r="B1139" s="137" t="s">
        <v>99</v>
      </c>
      <c r="C1139" s="138" t="s">
        <v>750</v>
      </c>
      <c r="D1139" s="202">
        <v>20</v>
      </c>
      <c r="E1139" s="140"/>
      <c r="F1139" s="121" t="s">
        <v>103</v>
      </c>
      <c r="G1139" s="160" t="e">
        <f ca="1">_xludf.IFS(F1139=BASE_DATOS!R$2,"N/A",F1139=BASE_DATOS!R$3,"N/A",F1139=BASE_DATOS!R$4,"INDICAR",F1139=BASE_DATOS!R$7,"N/A",F1139=BASE_DATOS!R$5,"INDICAR",F1139=BASE_DATOS!R$6,"INDICAR",F1139=BASE_DATOS!R$8," INDICAR",F1139=BASE_DATOS!R$9," ")</f>
        <v>#NAME?</v>
      </c>
      <c r="H1139" s="121" t="s">
        <v>430</v>
      </c>
      <c r="I1139" s="122">
        <v>0.2</v>
      </c>
      <c r="J1139" s="122">
        <v>0.2</v>
      </c>
      <c r="K1139" s="122">
        <v>0.2</v>
      </c>
      <c r="L1139" s="122">
        <v>0.2</v>
      </c>
      <c r="M1139" s="122">
        <v>0.2</v>
      </c>
      <c r="N1139" s="123">
        <f t="shared" si="30"/>
        <v>1</v>
      </c>
    </row>
    <row r="1140" spans="1:14" ht="25">
      <c r="A1140" s="286"/>
      <c r="B1140" s="137" t="s">
        <v>99</v>
      </c>
      <c r="C1140" s="138" t="s">
        <v>751</v>
      </c>
      <c r="D1140" s="158">
        <v>10</v>
      </c>
      <c r="E1140" s="140"/>
      <c r="F1140" s="121" t="s">
        <v>103</v>
      </c>
      <c r="G1140" s="160" t="e">
        <f ca="1">_xludf.IFS(F1140=BASE_DATOS!R$2,"N/A",F1140=BASE_DATOS!R$3,"N/A",F1140=BASE_DATOS!R$4,"INDICAR",F1140=BASE_DATOS!R$7,"N/A",F1140=BASE_DATOS!R$5,"INDICAR",F1140=BASE_DATOS!R$6,"INDICAR",F1140=BASE_DATOS!R$8," INDICAR",F1140=BASE_DATOS!R$9," ")</f>
        <v>#NAME?</v>
      </c>
      <c r="H1140" s="121" t="s">
        <v>430</v>
      </c>
      <c r="I1140" s="122">
        <v>0.2</v>
      </c>
      <c r="J1140" s="122">
        <v>0.2</v>
      </c>
      <c r="K1140" s="122">
        <v>0.2</v>
      </c>
      <c r="L1140" s="122">
        <v>0.2</v>
      </c>
      <c r="M1140" s="122">
        <v>0.2</v>
      </c>
      <c r="N1140" s="123">
        <f t="shared" si="30"/>
        <v>1</v>
      </c>
    </row>
    <row r="1141" spans="1:14" ht="25">
      <c r="A1141" s="286"/>
      <c r="B1141" s="137" t="s">
        <v>99</v>
      </c>
      <c r="C1141" s="138" t="s">
        <v>752</v>
      </c>
      <c r="D1141" s="158">
        <v>2</v>
      </c>
      <c r="E1141" s="140"/>
      <c r="F1141" s="121" t="s">
        <v>103</v>
      </c>
      <c r="G1141" s="160" t="e">
        <f ca="1">_xludf.IFS(F1141=BASE_DATOS!R$2,"N/A",F1141=BASE_DATOS!R$3,"N/A",F1141=BASE_DATOS!R$4,"INDICAR",F1141=BASE_DATOS!R$7,"N/A",F1141=BASE_DATOS!R$5,"INDICAR",F1141=BASE_DATOS!R$6,"INDICAR",F1141=BASE_DATOS!R$8," INDICAR",F1141=BASE_DATOS!R$9," ")</f>
        <v>#NAME?</v>
      </c>
      <c r="H1141" s="121" t="s">
        <v>500</v>
      </c>
      <c r="I1141" s="122"/>
      <c r="J1141" s="122"/>
      <c r="K1141" s="122"/>
      <c r="L1141" s="122">
        <v>0.5</v>
      </c>
      <c r="M1141" s="122">
        <v>0.5</v>
      </c>
      <c r="N1141" s="123">
        <f t="shared" si="30"/>
        <v>1</v>
      </c>
    </row>
    <row r="1142" spans="1:14" ht="37.5">
      <c r="A1142" s="286"/>
      <c r="B1142" s="137" t="s">
        <v>99</v>
      </c>
      <c r="C1142" s="140" t="s">
        <v>753</v>
      </c>
      <c r="D1142" s="158">
        <v>1</v>
      </c>
      <c r="E1142" s="140"/>
      <c r="F1142" s="121" t="s">
        <v>44</v>
      </c>
      <c r="G1142" s="160" t="e">
        <f ca="1">_xludf.IFS(F1142=BASE_DATOS!R$2,"N/A",F1142=BASE_DATOS!R$3,"N/A",F1142=BASE_DATOS!R$4,"INDICAR",F1142=BASE_DATOS!R$7,"N/A",F1142=BASE_DATOS!R$5,"INDICAR",F1142=BASE_DATOS!R$6,"INDICAR",F1142=BASE_DATOS!R$8," INDICAR",F1142=BASE_DATOS!R$9," ")</f>
        <v>#NAME?</v>
      </c>
      <c r="H1142" s="121" t="s">
        <v>481</v>
      </c>
      <c r="I1142" s="122"/>
      <c r="J1142" s="122"/>
      <c r="K1142" s="122">
        <v>0.3</v>
      </c>
      <c r="L1142" s="122">
        <v>0.35</v>
      </c>
      <c r="M1142" s="122">
        <v>0.35</v>
      </c>
      <c r="N1142" s="123">
        <f t="shared" si="30"/>
        <v>0.99999999999999989</v>
      </c>
    </row>
    <row r="1143" spans="1:14" ht="14.5" hidden="1">
      <c r="A1143" s="286"/>
      <c r="B1143" s="137"/>
      <c r="C1143" s="138"/>
      <c r="D1143" s="158"/>
      <c r="E1143" s="140"/>
      <c r="F1143" s="121"/>
      <c r="G1143" s="160" t="e">
        <f ca="1">_xludf.IFS(F1143=BASE_DATOS!R$2,"N/A",F1143=BASE_DATOS!R$3,"N/A",F1143=BASE_DATOS!R$4,"INDICAR",F1143=BASE_DATOS!R$7,"N/A",F1143=BASE_DATOS!R$5,"INDICAR",F1143=BASE_DATOS!R$6,"INDICAR",F1143=BASE_DATOS!R$8," INDICAR",F1143=BASE_DATOS!R$9," ")</f>
        <v>#NAME?</v>
      </c>
      <c r="H1143" s="121"/>
      <c r="I1143" s="122"/>
      <c r="J1143" s="122"/>
      <c r="K1143" s="122"/>
      <c r="L1143" s="122"/>
      <c r="M1143" s="122"/>
      <c r="N1143" s="123">
        <f t="shared" si="30"/>
        <v>0</v>
      </c>
    </row>
    <row r="1144" spans="1:14" ht="14.5" hidden="1">
      <c r="A1144" s="286"/>
      <c r="B1144" s="137"/>
      <c r="C1144" s="138"/>
      <c r="D1144" s="158"/>
      <c r="E1144" s="140"/>
      <c r="F1144" s="121"/>
      <c r="G1144" s="160" t="e">
        <f ca="1">_xludf.IFS(F1144=BASE_DATOS!R$2,"N/A",F1144=BASE_DATOS!R$3,"N/A",F1144=BASE_DATOS!R$4,"INDICAR",F1144=BASE_DATOS!R$7,"N/A",F1144=BASE_DATOS!R$5,"INDICAR",F1144=BASE_DATOS!R$6,"INDICAR",F1144=BASE_DATOS!R$8," INDICAR",F1144=BASE_DATOS!R$9," ")</f>
        <v>#NAME?</v>
      </c>
      <c r="H1144" s="121"/>
      <c r="I1144" s="122"/>
      <c r="J1144" s="122"/>
      <c r="K1144" s="122"/>
      <c r="L1144" s="122"/>
      <c r="M1144" s="122"/>
      <c r="N1144" s="123">
        <f t="shared" si="30"/>
        <v>0</v>
      </c>
    </row>
    <row r="1145" spans="1:14" ht="14.5" hidden="1">
      <c r="A1145" s="286"/>
      <c r="B1145" s="137"/>
      <c r="C1145" s="138"/>
      <c r="D1145" s="158"/>
      <c r="E1145" s="140"/>
      <c r="F1145" s="121"/>
      <c r="G1145" s="160" t="e">
        <f ca="1">_xludf.IFS(F1145=BASE_DATOS!R$2,"N/A",F1145=BASE_DATOS!R$3,"N/A",F1145=BASE_DATOS!R$4,"INDICAR",F1145=BASE_DATOS!R$7,"N/A",F1145=BASE_DATOS!R$5,"INDICAR",F1145=BASE_DATOS!R$6,"INDICAR",F1145=BASE_DATOS!R$8," INDICAR",F1145=BASE_DATOS!R$9," ")</f>
        <v>#NAME?</v>
      </c>
      <c r="H1145" s="121"/>
      <c r="I1145" s="122"/>
      <c r="J1145" s="122"/>
      <c r="K1145" s="122"/>
      <c r="L1145" s="122"/>
      <c r="M1145" s="122"/>
      <c r="N1145" s="123">
        <f t="shared" si="30"/>
        <v>0</v>
      </c>
    </row>
    <row r="1146" spans="1:14" ht="14.5" hidden="1">
      <c r="A1146" s="286"/>
      <c r="B1146" s="137"/>
      <c r="C1146" s="138"/>
      <c r="D1146" s="158"/>
      <c r="E1146" s="140"/>
      <c r="F1146" s="121"/>
      <c r="G1146" s="160" t="e">
        <f ca="1">_xludf.IFS(F1146=BASE_DATOS!R$2,"N/A",F1146=BASE_DATOS!R$3,"N/A",F1146=BASE_DATOS!R$4,"INDICAR",F1146=BASE_DATOS!R$7,"N/A",F1146=BASE_DATOS!R$5,"INDICAR",F1146=BASE_DATOS!R$6,"INDICAR",F1146=BASE_DATOS!R$8," INDICAR",F1146=BASE_DATOS!R$9," ")</f>
        <v>#NAME?</v>
      </c>
      <c r="H1146" s="121"/>
      <c r="I1146" s="122"/>
      <c r="J1146" s="122"/>
      <c r="K1146" s="122"/>
      <c r="L1146" s="122"/>
      <c r="M1146" s="122"/>
      <c r="N1146" s="123">
        <f t="shared" si="30"/>
        <v>0</v>
      </c>
    </row>
    <row r="1147" spans="1:14" ht="14.5" hidden="1">
      <c r="A1147" s="286"/>
      <c r="B1147" s="137"/>
      <c r="C1147" s="138"/>
      <c r="D1147" s="158"/>
      <c r="E1147" s="140"/>
      <c r="F1147" s="121"/>
      <c r="G1147" s="160" t="e">
        <f ca="1">_xludf.IFS(F1147=BASE_DATOS!R$2,"N/A",F1147=BASE_DATOS!R$3,"N/A",F1147=BASE_DATOS!R$4,"INDICAR",F1147=BASE_DATOS!R$7,"N/A",F1147=BASE_DATOS!R$5,"INDICAR",F1147=BASE_DATOS!R$6,"INDICAR",F1147=BASE_DATOS!R$8," INDICAR",F1147=BASE_DATOS!R$9," ")</f>
        <v>#NAME?</v>
      </c>
      <c r="H1147" s="121"/>
      <c r="I1147" s="122"/>
      <c r="J1147" s="122"/>
      <c r="K1147" s="122"/>
      <c r="L1147" s="122"/>
      <c r="M1147" s="122"/>
      <c r="N1147" s="123">
        <f t="shared" si="30"/>
        <v>0</v>
      </c>
    </row>
    <row r="1148" spans="1:14" ht="14.5" hidden="1">
      <c r="A1148" s="286"/>
      <c r="B1148" s="137"/>
      <c r="C1148" s="138"/>
      <c r="D1148" s="158"/>
      <c r="E1148" s="140"/>
      <c r="F1148" s="121"/>
      <c r="G1148" s="160" t="e">
        <f ca="1">_xludf.IFS(F1148=BASE_DATOS!R$2,"N/A",F1148=BASE_DATOS!R$3,"N/A",F1148=BASE_DATOS!R$4,"INDICAR",F1148=BASE_DATOS!R$7,"N/A",F1148=BASE_DATOS!R$5,"INDICAR",F1148=BASE_DATOS!R$6,"INDICAR",F1148=BASE_DATOS!R$8," INDICAR",F1148=BASE_DATOS!R$9," ")</f>
        <v>#NAME?</v>
      </c>
      <c r="H1148" s="121"/>
      <c r="I1148" s="122"/>
      <c r="J1148" s="122"/>
      <c r="K1148" s="122"/>
      <c r="L1148" s="122"/>
      <c r="M1148" s="122"/>
      <c r="N1148" s="123">
        <f t="shared" si="30"/>
        <v>0</v>
      </c>
    </row>
    <row r="1149" spans="1:14" ht="14.5" hidden="1">
      <c r="A1149" s="287"/>
      <c r="B1149" s="137"/>
      <c r="C1149" s="140"/>
      <c r="D1149" s="158"/>
      <c r="E1149" s="140"/>
      <c r="F1149" s="121"/>
      <c r="G1149" s="160" t="e">
        <f ca="1">_xludf.IFS(F1149=BASE_DATOS!R$2,"N/A",F1149=BASE_DATOS!R$3,"N/A",F1149=BASE_DATOS!R$4,"INDICAR",F1149=BASE_DATOS!R$7,"N/A",F1149=BASE_DATOS!R$5,"INDICAR",F1149=BASE_DATOS!R$6,"INDICAR",F1149=BASE_DATOS!R$8," INDICAR",F1149=BASE_DATOS!R$9," ")</f>
        <v>#NAME?</v>
      </c>
      <c r="H1149" s="121"/>
      <c r="I1149" s="122"/>
      <c r="J1149" s="122"/>
      <c r="K1149" s="122"/>
      <c r="L1149" s="122"/>
      <c r="M1149" s="122"/>
      <c r="N1149" s="123">
        <f t="shared" si="30"/>
        <v>0</v>
      </c>
    </row>
    <row r="1150" spans="1:14" ht="14.5" hidden="1">
      <c r="A1150" s="251"/>
      <c r="B1150" s="137"/>
      <c r="C1150" s="138"/>
      <c r="D1150" s="158"/>
      <c r="E1150" s="140"/>
      <c r="F1150" s="121"/>
      <c r="G1150" s="160" t="e">
        <f ca="1">_xludf.IFS(F1150=BASE_DATOS!R$2,"N/A",F1150=BASE_DATOS!R$3,"N/A",F1150=BASE_DATOS!R$4,"INDICAR",F1150=BASE_DATOS!R$7,"N/A",F1150=BASE_DATOS!R$5,"INDICAR",F1150=BASE_DATOS!R$6,"INDICAR",F1150=BASE_DATOS!R$8," INDICAR",F1150=BASE_DATOS!R$9," ")</f>
        <v>#NAME?</v>
      </c>
      <c r="H1150" s="121"/>
      <c r="I1150" s="122"/>
      <c r="J1150" s="122"/>
      <c r="K1150" s="122"/>
      <c r="L1150" s="122"/>
      <c r="M1150" s="122"/>
      <c r="N1150" s="123">
        <f t="shared" si="30"/>
        <v>0</v>
      </c>
    </row>
    <row r="1151" spans="1:14" ht="14.5" hidden="1">
      <c r="A1151" s="252"/>
      <c r="B1151" s="137"/>
      <c r="C1151" s="138"/>
      <c r="D1151" s="158"/>
      <c r="E1151" s="140"/>
      <c r="F1151" s="121"/>
      <c r="G1151" s="160" t="e">
        <f ca="1">_xludf.IFS(F1151=BASE_DATOS!R$2,"N/A",F1151=BASE_DATOS!R$3,"N/A",F1151=BASE_DATOS!R$4,"INDICAR",F1151=BASE_DATOS!R$7,"N/A",F1151=BASE_DATOS!R$5,"INDICAR",F1151=BASE_DATOS!R$6,"INDICAR",F1151=BASE_DATOS!R$8," INDICAR",F1151=BASE_DATOS!R$9," ")</f>
        <v>#NAME?</v>
      </c>
      <c r="H1151" s="121"/>
      <c r="I1151" s="122"/>
      <c r="J1151" s="122"/>
      <c r="K1151" s="122"/>
      <c r="L1151" s="122"/>
      <c r="M1151" s="122"/>
      <c r="N1151" s="123">
        <f t="shared" si="30"/>
        <v>0</v>
      </c>
    </row>
    <row r="1152" spans="1:14" ht="14.5" hidden="1">
      <c r="A1152" s="252"/>
      <c r="B1152" s="137"/>
      <c r="C1152" s="138"/>
      <c r="D1152" s="158"/>
      <c r="E1152" s="140"/>
      <c r="F1152" s="121"/>
      <c r="G1152" s="160" t="e">
        <f ca="1">_xludf.IFS(F1152=BASE_DATOS!R$2,"N/A",F1152=BASE_DATOS!R$3,"N/A",F1152=BASE_DATOS!R$4,"INDICAR",F1152=BASE_DATOS!R$7,"N/A",F1152=BASE_DATOS!R$5,"INDICAR",F1152=BASE_DATOS!R$6,"INDICAR",F1152=BASE_DATOS!R$8," INDICAR",F1152=BASE_DATOS!R$9," ")</f>
        <v>#NAME?</v>
      </c>
      <c r="H1152" s="121"/>
      <c r="I1152" s="122"/>
      <c r="J1152" s="122"/>
      <c r="K1152" s="122"/>
      <c r="L1152" s="122"/>
      <c r="M1152" s="122"/>
      <c r="N1152" s="123">
        <f t="shared" si="30"/>
        <v>0</v>
      </c>
    </row>
    <row r="1153" spans="1:14" ht="14.5" hidden="1">
      <c r="A1153" s="252"/>
      <c r="B1153" s="137"/>
      <c r="C1153" s="138"/>
      <c r="D1153" s="158"/>
      <c r="E1153" s="140"/>
      <c r="F1153" s="121"/>
      <c r="G1153" s="160" t="e">
        <f ca="1">_xludf.IFS(F1153=BASE_DATOS!R$2,"N/A",F1153=BASE_DATOS!R$3,"N/A",F1153=BASE_DATOS!R$4,"INDICAR",F1153=BASE_DATOS!R$7,"N/A",F1153=BASE_DATOS!R$5,"INDICAR",F1153=BASE_DATOS!R$6,"INDICAR",F1153=BASE_DATOS!R$8," INDICAR",F1153=BASE_DATOS!R$9," ")</f>
        <v>#NAME?</v>
      </c>
      <c r="H1153" s="121"/>
      <c r="I1153" s="122"/>
      <c r="J1153" s="122"/>
      <c r="K1153" s="122"/>
      <c r="L1153" s="122"/>
      <c r="M1153" s="122"/>
      <c r="N1153" s="123">
        <f t="shared" si="30"/>
        <v>0</v>
      </c>
    </row>
    <row r="1154" spans="1:14" ht="14.5" hidden="1">
      <c r="A1154" s="252"/>
      <c r="B1154" s="137"/>
      <c r="C1154" s="138"/>
      <c r="D1154" s="158"/>
      <c r="E1154" s="140"/>
      <c r="F1154" s="121"/>
      <c r="G1154" s="160" t="e">
        <f ca="1">_xludf.IFS(F1154=BASE_DATOS!R$2,"N/A",F1154=BASE_DATOS!R$3,"N/A",F1154=BASE_DATOS!R$4,"INDICAR",F1154=BASE_DATOS!R$7,"N/A",F1154=BASE_DATOS!R$5,"INDICAR",F1154=BASE_DATOS!R$6,"INDICAR",F1154=BASE_DATOS!R$8," INDICAR",F1154=BASE_DATOS!R$9," ")</f>
        <v>#NAME?</v>
      </c>
      <c r="H1154" s="121"/>
      <c r="I1154" s="122"/>
      <c r="J1154" s="122"/>
      <c r="K1154" s="122"/>
      <c r="L1154" s="122"/>
      <c r="M1154" s="122"/>
      <c r="N1154" s="123">
        <f t="shared" si="30"/>
        <v>0</v>
      </c>
    </row>
    <row r="1155" spans="1:14" ht="14.5" hidden="1">
      <c r="A1155" s="252"/>
      <c r="B1155" s="137"/>
      <c r="C1155" s="138"/>
      <c r="D1155" s="158"/>
      <c r="E1155" s="140"/>
      <c r="F1155" s="121"/>
      <c r="G1155" s="160" t="e">
        <f ca="1">_xludf.IFS(F1155=BASE_DATOS!R$2,"N/A",F1155=BASE_DATOS!R$3,"N/A",F1155=BASE_DATOS!R$4,"INDICAR",F1155=BASE_DATOS!R$7,"N/A",F1155=BASE_DATOS!R$5,"INDICAR",F1155=BASE_DATOS!R$6,"INDICAR",F1155=BASE_DATOS!R$8," INDICAR",F1155=BASE_DATOS!R$9," ")</f>
        <v>#NAME?</v>
      </c>
      <c r="H1155" s="121"/>
      <c r="I1155" s="122"/>
      <c r="J1155" s="122"/>
      <c r="K1155" s="122"/>
      <c r="L1155" s="122"/>
      <c r="M1155" s="122"/>
      <c r="N1155" s="123">
        <f t="shared" si="30"/>
        <v>0</v>
      </c>
    </row>
    <row r="1156" spans="1:14" ht="14.5" hidden="1">
      <c r="A1156" s="252"/>
      <c r="B1156" s="137"/>
      <c r="C1156" s="138"/>
      <c r="D1156" s="158"/>
      <c r="E1156" s="140"/>
      <c r="F1156" s="121"/>
      <c r="G1156" s="160" t="e">
        <f ca="1">_xludf.IFS(F1156=BASE_DATOS!R$2,"N/A",F1156=BASE_DATOS!R$3,"N/A",F1156=BASE_DATOS!R$4,"INDICAR",F1156=BASE_DATOS!R$7,"N/A",F1156=BASE_DATOS!R$5,"INDICAR",F1156=BASE_DATOS!R$6,"INDICAR",F1156=BASE_DATOS!R$8," INDICAR",F1156=BASE_DATOS!R$9," ")</f>
        <v>#NAME?</v>
      </c>
      <c r="H1156" s="121"/>
      <c r="I1156" s="122"/>
      <c r="J1156" s="122"/>
      <c r="K1156" s="122"/>
      <c r="L1156" s="122"/>
      <c r="M1156" s="122"/>
      <c r="N1156" s="123">
        <f t="shared" si="30"/>
        <v>0</v>
      </c>
    </row>
    <row r="1157" spans="1:14" ht="14.5" hidden="1">
      <c r="A1157" s="252"/>
      <c r="B1157" s="137"/>
      <c r="C1157" s="138"/>
      <c r="D1157" s="158"/>
      <c r="E1157" s="140"/>
      <c r="F1157" s="121"/>
      <c r="G1157" s="160" t="e">
        <f ca="1">_xludf.IFS(F1157=BASE_DATOS!R$2,"N/A",F1157=BASE_DATOS!R$3,"N/A",F1157=BASE_DATOS!R$4,"INDICAR",F1157=BASE_DATOS!R$7,"N/A",F1157=BASE_DATOS!R$5,"INDICAR",F1157=BASE_DATOS!R$6,"INDICAR",F1157=BASE_DATOS!R$8," INDICAR",F1157=BASE_DATOS!R$9," ")</f>
        <v>#NAME?</v>
      </c>
      <c r="H1157" s="121"/>
      <c r="I1157" s="122"/>
      <c r="J1157" s="122"/>
      <c r="K1157" s="122"/>
      <c r="L1157" s="122"/>
      <c r="M1157" s="122"/>
      <c r="N1157" s="123">
        <f t="shared" si="30"/>
        <v>0</v>
      </c>
    </row>
    <row r="1158" spans="1:14" ht="14.5" hidden="1">
      <c r="A1158" s="252"/>
      <c r="B1158" s="137"/>
      <c r="C1158" s="138"/>
      <c r="D1158" s="158"/>
      <c r="E1158" s="140"/>
      <c r="F1158" s="121"/>
      <c r="G1158" s="160" t="e">
        <f ca="1">_xludf.IFS(F1158=BASE_DATOS!R$2,"N/A",F1158=BASE_DATOS!R$3,"N/A",F1158=BASE_DATOS!R$4,"INDICAR",F1158=BASE_DATOS!R$7,"N/A",F1158=BASE_DATOS!R$5,"INDICAR",F1158=BASE_DATOS!R$6,"INDICAR",F1158=BASE_DATOS!R$8," INDICAR",F1158=BASE_DATOS!R$9," ")</f>
        <v>#NAME?</v>
      </c>
      <c r="H1158" s="121"/>
      <c r="I1158" s="122"/>
      <c r="J1158" s="122"/>
      <c r="K1158" s="122"/>
      <c r="L1158" s="122"/>
      <c r="M1158" s="122"/>
      <c r="N1158" s="123">
        <f t="shared" si="30"/>
        <v>0</v>
      </c>
    </row>
    <row r="1159" spans="1:14" ht="14.5" hidden="1">
      <c r="A1159" s="252"/>
      <c r="B1159" s="137"/>
      <c r="C1159" s="138"/>
      <c r="D1159" s="158"/>
      <c r="E1159" s="140"/>
      <c r="F1159" s="121"/>
      <c r="G1159" s="160" t="e">
        <f ca="1">_xludf.IFS(F1159=BASE_DATOS!R$2,"N/A",F1159=BASE_DATOS!R$3,"N/A",F1159=BASE_DATOS!R$4,"INDICAR",F1159=BASE_DATOS!R$7,"N/A",F1159=BASE_DATOS!R$5,"INDICAR",F1159=BASE_DATOS!R$6,"INDICAR",F1159=BASE_DATOS!R$8," INDICAR",F1159=BASE_DATOS!R$9," ")</f>
        <v>#NAME?</v>
      </c>
      <c r="H1159" s="121"/>
      <c r="I1159" s="122"/>
      <c r="J1159" s="122"/>
      <c r="K1159" s="122"/>
      <c r="L1159" s="122"/>
      <c r="M1159" s="122"/>
      <c r="N1159" s="123">
        <f t="shared" si="30"/>
        <v>0</v>
      </c>
    </row>
    <row r="1160" spans="1:14" ht="14.5" hidden="1">
      <c r="A1160" s="253"/>
      <c r="B1160" s="137"/>
      <c r="C1160" s="140"/>
      <c r="D1160" s="158"/>
      <c r="E1160" s="140"/>
      <c r="F1160" s="121"/>
      <c r="G1160" s="160" t="e">
        <f ca="1">_xludf.IFS(F1160=BASE_DATOS!R$2,"N/A",F1160=BASE_DATOS!R$3,"N/A",F1160=BASE_DATOS!R$4,"INDICAR",F1160=BASE_DATOS!R$7,"N/A",F1160=BASE_DATOS!R$5,"INDICAR",F1160=BASE_DATOS!R$6,"INDICAR",F1160=BASE_DATOS!R$8," INDICAR",F1160=BASE_DATOS!R$9," ")</f>
        <v>#NAME?</v>
      </c>
      <c r="H1160" s="121"/>
      <c r="I1160" s="122"/>
      <c r="J1160" s="122"/>
      <c r="K1160" s="122"/>
      <c r="L1160" s="122"/>
      <c r="M1160" s="122"/>
      <c r="N1160" s="123">
        <f t="shared" si="30"/>
        <v>0</v>
      </c>
    </row>
    <row r="1161" spans="1:14" ht="14.5">
      <c r="A1161" s="142"/>
      <c r="B1161" s="143"/>
      <c r="C1161" s="142"/>
      <c r="D1161" s="142"/>
      <c r="E1161" s="142"/>
      <c r="F1161" s="142"/>
      <c r="G1161" s="142"/>
      <c r="H1161" s="142"/>
      <c r="I1161" s="142"/>
      <c r="J1161" s="143"/>
      <c r="K1161" s="143"/>
      <c r="L1161" s="143"/>
      <c r="M1161" s="143"/>
      <c r="N1161" s="144"/>
    </row>
    <row r="1162" spans="1:14" ht="14.5">
      <c r="A1162" s="145"/>
      <c r="B1162" s="146"/>
      <c r="C1162" s="145"/>
      <c r="D1162" s="145"/>
      <c r="E1162" s="145"/>
      <c r="F1162" s="145"/>
      <c r="G1162" s="145"/>
      <c r="H1162" s="145"/>
      <c r="I1162" s="145"/>
      <c r="J1162" s="146"/>
      <c r="K1162" s="146"/>
      <c r="L1162" s="146"/>
      <c r="M1162" s="146"/>
      <c r="N1162" s="147"/>
    </row>
    <row r="1163" spans="1:14" ht="24.75" customHeight="1">
      <c r="A1163" s="254" t="s">
        <v>413</v>
      </c>
      <c r="B1163" s="255"/>
      <c r="C1163" s="254" t="s">
        <v>225</v>
      </c>
      <c r="D1163" s="256"/>
      <c r="E1163" s="256"/>
      <c r="F1163" s="256"/>
      <c r="G1163" s="256"/>
      <c r="H1163" s="256"/>
      <c r="I1163" s="256"/>
      <c r="J1163" s="256"/>
      <c r="K1163" s="256"/>
      <c r="L1163" s="256"/>
      <c r="M1163" s="256"/>
      <c r="N1163" s="255"/>
    </row>
    <row r="1164" spans="1:14" ht="31">
      <c r="A1164" s="99" t="s">
        <v>19</v>
      </c>
      <c r="B1164" s="254" t="s">
        <v>90</v>
      </c>
      <c r="C1164" s="255"/>
      <c r="D1164" s="99" t="s">
        <v>447</v>
      </c>
      <c r="E1164" s="258" t="str">
        <f t="array" ref="E1164">INDEX(BASE_DATOS!U$2:U$103,MATCH(C1163,BASE_DATOS!W$2:W$103,0))</f>
        <v>Fortalecer el desarrollo de la acción sustantiva y sus modalidades (MAS) en correspondencia con las áreas estratégicas institucionales, mayor nivel de articulación, gestión más flexible e impacto para propiciar el desarrollo humano sostenible en las regiones, los territorios y las comunidades</v>
      </c>
      <c r="F1164" s="256"/>
      <c r="G1164" s="256"/>
      <c r="H1164" s="256"/>
      <c r="I1164" s="256"/>
      <c r="J1164" s="256"/>
      <c r="K1164" s="256"/>
      <c r="L1164" s="256"/>
      <c r="M1164" s="256"/>
      <c r="N1164" s="255"/>
    </row>
    <row r="1165" spans="1:14" ht="19.5" customHeight="1">
      <c r="A1165" s="259" t="s">
        <v>415</v>
      </c>
      <c r="B1165" s="277" t="s">
        <v>249</v>
      </c>
      <c r="C1165" s="261"/>
      <c r="D1165" s="262"/>
      <c r="E1165" s="268" t="s">
        <v>416</v>
      </c>
      <c r="F1165" s="273" t="str">
        <f t="array" ref="F1165">INDEX(BASE_DATOS!Y$2:Y$103,MATCH(B1165,BASE_DATOS!X$2:X$103,0))</f>
        <v>P. Institucionales E.O. 
P. Calidad 
P. institucional SMCG 
P. Desarrollo Regional 
P.I. Extensión Universitaria 
P.I. Investigación Universitaria 
P. Curriculares</v>
      </c>
      <c r="G1165" s="247"/>
      <c r="H1165" s="247"/>
      <c r="I1165" s="274" t="s">
        <v>417</v>
      </c>
      <c r="J1165" s="283" t="str">
        <f t="array" ref="J1165">INDEX(BASE_DATOS!Z$2:Z$103,MATCH(B1165,BASE_DATOS!X$2:X$103,0))</f>
        <v xml:space="preserve">Metodología de evaluación de resultado e impacto </v>
      </c>
      <c r="K1165" s="256"/>
      <c r="L1165" s="256"/>
      <c r="M1165" s="256"/>
      <c r="N1165" s="255"/>
    </row>
    <row r="1166" spans="1:14" ht="19.5" customHeight="1">
      <c r="A1166" s="252"/>
      <c r="B1166" s="263"/>
      <c r="C1166" s="247"/>
      <c r="D1166" s="264"/>
      <c r="E1166" s="252"/>
      <c r="F1166" s="247"/>
      <c r="G1166" s="247"/>
      <c r="H1166" s="247"/>
      <c r="I1166" s="252"/>
      <c r="J1166" s="276"/>
      <c r="K1166" s="256"/>
      <c r="L1166" s="256"/>
      <c r="M1166" s="256"/>
      <c r="N1166" s="255"/>
    </row>
    <row r="1167" spans="1:14" ht="19.5" customHeight="1">
      <c r="A1167" s="252"/>
      <c r="B1167" s="263"/>
      <c r="C1167" s="247"/>
      <c r="D1167" s="264"/>
      <c r="E1167" s="252"/>
      <c r="F1167" s="247"/>
      <c r="G1167" s="247"/>
      <c r="H1167" s="247"/>
      <c r="I1167" s="252"/>
      <c r="J1167" s="276"/>
      <c r="K1167" s="256"/>
      <c r="L1167" s="256"/>
      <c r="M1167" s="256"/>
      <c r="N1167" s="255"/>
    </row>
    <row r="1168" spans="1:14" ht="19.5" customHeight="1">
      <c r="A1168" s="253"/>
      <c r="B1168" s="265"/>
      <c r="C1168" s="266"/>
      <c r="D1168" s="267"/>
      <c r="E1168" s="253"/>
      <c r="F1168" s="266"/>
      <c r="G1168" s="266"/>
      <c r="H1168" s="266"/>
      <c r="I1168" s="253"/>
      <c r="J1168" s="276"/>
      <c r="K1168" s="256"/>
      <c r="L1168" s="256"/>
      <c r="M1168" s="256"/>
      <c r="N1168" s="255"/>
    </row>
    <row r="1169" spans="1:14" ht="20.25" customHeight="1">
      <c r="A1169" s="269" t="s">
        <v>418</v>
      </c>
      <c r="B1169" s="269" t="s">
        <v>419</v>
      </c>
      <c r="C1169" s="270" t="s">
        <v>420</v>
      </c>
      <c r="D1169" s="269" t="s">
        <v>421</v>
      </c>
      <c r="E1169" s="269" t="s">
        <v>422</v>
      </c>
      <c r="F1169" s="272" t="s">
        <v>16</v>
      </c>
      <c r="G1169" s="269" t="s">
        <v>423</v>
      </c>
      <c r="H1169" s="269" t="s">
        <v>424</v>
      </c>
      <c r="I1169" s="271" t="s">
        <v>425</v>
      </c>
      <c r="J1169" s="256"/>
      <c r="K1169" s="256"/>
      <c r="L1169" s="256"/>
      <c r="M1169" s="256"/>
      <c r="N1169" s="255"/>
    </row>
    <row r="1170" spans="1:14" ht="20.25" customHeight="1">
      <c r="A1170" s="253"/>
      <c r="B1170" s="253"/>
      <c r="C1170" s="253"/>
      <c r="D1170" s="253"/>
      <c r="E1170" s="253"/>
      <c r="F1170" s="265"/>
      <c r="G1170" s="253"/>
      <c r="H1170" s="253"/>
      <c r="I1170" s="100">
        <v>2023</v>
      </c>
      <c r="J1170" s="100">
        <v>2024</v>
      </c>
      <c r="K1170" s="100">
        <v>2025</v>
      </c>
      <c r="L1170" s="100">
        <v>2026</v>
      </c>
      <c r="M1170" s="100">
        <v>2027</v>
      </c>
      <c r="N1170" s="148" t="s">
        <v>426</v>
      </c>
    </row>
    <row r="1171" spans="1:14" ht="14.5" hidden="1">
      <c r="A1171" s="248" t="s">
        <v>754</v>
      </c>
      <c r="B1171" s="200"/>
      <c r="C1171" s="103"/>
      <c r="D1171" s="162"/>
      <c r="E1171" s="103"/>
      <c r="F1171" s="126"/>
      <c r="G1171" s="141"/>
      <c r="H1171" s="126"/>
      <c r="I1171" s="127"/>
      <c r="J1171" s="127"/>
      <c r="K1171" s="127"/>
      <c r="L1171" s="127"/>
      <c r="M1171" s="127"/>
      <c r="N1171" s="129"/>
    </row>
    <row r="1172" spans="1:14" ht="37.5">
      <c r="A1172" s="249"/>
      <c r="B1172" s="137" t="s">
        <v>39</v>
      </c>
      <c r="C1172" s="140" t="s">
        <v>755</v>
      </c>
      <c r="D1172" s="162">
        <v>1</v>
      </c>
      <c r="E1172" s="103">
        <v>0</v>
      </c>
      <c r="F1172" s="126" t="s">
        <v>25</v>
      </c>
      <c r="G1172" s="141" t="e">
        <f ca="1">_xludf.IFS(F1172=BASE_DATOS!R$2,"N/A",F1172=BASE_DATOS!R$3,"N/A",F1172=BASE_DATOS!R$4,"INDICAR",F1172=BASE_DATOS!R$7,"N/A",F1172=BASE_DATOS!R$5,"INDICAR",F1172=BASE_DATOS!R$6,"INDICAR",F1172=BASE_DATOS!R$8," INDICAR",F1172=BASE_DATOS!R$9," ")</f>
        <v>#NAME?</v>
      </c>
      <c r="H1172" s="126" t="s">
        <v>433</v>
      </c>
      <c r="I1172" s="127">
        <v>0.5</v>
      </c>
      <c r="J1172" s="127">
        <v>0.5</v>
      </c>
      <c r="K1172" s="165"/>
      <c r="L1172" s="165"/>
      <c r="M1172" s="165"/>
      <c r="N1172" s="123">
        <f t="shared" ref="N1172:N1203" si="31">SUM(I1172:M1172)</f>
        <v>1</v>
      </c>
    </row>
    <row r="1173" spans="1:14" ht="37.5">
      <c r="A1173" s="249"/>
      <c r="B1173" s="137" t="s">
        <v>39</v>
      </c>
      <c r="C1173" s="140" t="s">
        <v>756</v>
      </c>
      <c r="D1173" s="162">
        <v>1</v>
      </c>
      <c r="E1173" s="103">
        <v>0</v>
      </c>
      <c r="F1173" s="126" t="s">
        <v>25</v>
      </c>
      <c r="G1173" s="141" t="e">
        <f ca="1">_xludf.IFS(F1173=BASE_DATOS!R$2,"N/A",F1173=BASE_DATOS!R$3,"N/A",F1173=BASE_DATOS!R$4,"INDICAR",F1173=BASE_DATOS!R$7,"N/A",F1173=BASE_DATOS!R$5,"INDICAR",F1173=BASE_DATOS!R$6,"INDICAR",F1173=BASE_DATOS!R$8," INDICAR",F1173=BASE_DATOS!R$9," ")</f>
        <v>#NAME?</v>
      </c>
      <c r="H1173" s="126" t="s">
        <v>481</v>
      </c>
      <c r="I1173" s="127">
        <v>0</v>
      </c>
      <c r="J1173" s="127">
        <v>0</v>
      </c>
      <c r="K1173" s="127">
        <v>0.33</v>
      </c>
      <c r="L1173" s="127">
        <v>0.33</v>
      </c>
      <c r="M1173" s="127">
        <v>0.34</v>
      </c>
      <c r="N1173" s="123">
        <f t="shared" si="31"/>
        <v>1</v>
      </c>
    </row>
    <row r="1174" spans="1:14" ht="29">
      <c r="A1174" s="249"/>
      <c r="B1174" s="137" t="s">
        <v>55</v>
      </c>
      <c r="C1174" s="140" t="s">
        <v>757</v>
      </c>
      <c r="D1174" s="158">
        <v>1</v>
      </c>
      <c r="E1174" s="140">
        <v>0</v>
      </c>
      <c r="F1174" s="121" t="s">
        <v>25</v>
      </c>
      <c r="G1174" s="160" t="e">
        <f ca="1">_xludf.IFS(F1174=BASE_DATOS!R$2,"N/A",F1174=BASE_DATOS!R$3,"N/A",F1174=BASE_DATOS!R$4,"INDICAR",F1174=BASE_DATOS!R$7,"N/A",F1174=BASE_DATOS!R$5,"INDICAR",F1174=BASE_DATOS!R$6,"INDICAR",F1174=BASE_DATOS!R$8," INDICAR",F1174=BASE_DATOS!R$9," ")</f>
        <v>#NAME?</v>
      </c>
      <c r="H1174" s="121" t="s">
        <v>509</v>
      </c>
      <c r="I1174" s="122"/>
      <c r="J1174" s="122">
        <v>0.1</v>
      </c>
      <c r="K1174" s="122">
        <v>0.3</v>
      </c>
      <c r="L1174" s="122">
        <v>0.3</v>
      </c>
      <c r="M1174" s="122">
        <v>0.3</v>
      </c>
      <c r="N1174" s="123">
        <f t="shared" si="31"/>
        <v>1</v>
      </c>
    </row>
    <row r="1175" spans="1:14" ht="14.5" hidden="1">
      <c r="A1175" s="249"/>
      <c r="B1175" s="137"/>
      <c r="C1175" s="228"/>
      <c r="D1175" s="158"/>
      <c r="E1175" s="140"/>
      <c r="F1175" s="121"/>
      <c r="G1175" s="160" t="e">
        <f ca="1">_xludf.IFS(F1175=BASE_DATOS!R$2,"N/A",F1175=BASE_DATOS!R$3,"N/A",F1175=BASE_DATOS!R$4,"INDICAR",F1175=BASE_DATOS!R$7,"N/A",F1175=BASE_DATOS!R$5,"INDICAR",F1175=BASE_DATOS!R$6,"INDICAR",F1175=BASE_DATOS!R$8," INDICAR",F1175=BASE_DATOS!R$9," ")</f>
        <v>#NAME?</v>
      </c>
      <c r="H1175" s="121"/>
      <c r="I1175" s="122"/>
      <c r="J1175" s="122"/>
      <c r="K1175" s="122"/>
      <c r="L1175" s="122"/>
      <c r="M1175" s="122"/>
      <c r="N1175" s="123">
        <f t="shared" si="31"/>
        <v>0</v>
      </c>
    </row>
    <row r="1176" spans="1:14" ht="14.5" hidden="1">
      <c r="A1176" s="249"/>
      <c r="B1176" s="137"/>
      <c r="C1176" s="41"/>
      <c r="D1176" s="158"/>
      <c r="E1176" s="140"/>
      <c r="F1176" s="121"/>
      <c r="G1176" s="160" t="e">
        <f ca="1">_xludf.IFS(F1176=BASE_DATOS!R$2,"N/A",F1176=BASE_DATOS!R$3,"N/A",F1176=BASE_DATOS!R$4,"INDICAR",F1176=BASE_DATOS!R$7,"N/A",F1176=BASE_DATOS!R$5,"INDICAR",F1176=BASE_DATOS!R$6,"INDICAR",F1176=BASE_DATOS!R$8," INDICAR",F1176=BASE_DATOS!R$9," ")</f>
        <v>#NAME?</v>
      </c>
      <c r="H1176" s="121"/>
      <c r="I1176" s="122"/>
      <c r="J1176" s="122"/>
      <c r="K1176" s="122"/>
      <c r="L1176" s="122"/>
      <c r="M1176" s="122"/>
      <c r="N1176" s="123">
        <f t="shared" si="31"/>
        <v>0</v>
      </c>
    </row>
    <row r="1177" spans="1:14" ht="14.5" hidden="1">
      <c r="A1177" s="249"/>
      <c r="B1177" s="137"/>
      <c r="C1177" s="138"/>
      <c r="D1177" s="158"/>
      <c r="E1177" s="140"/>
      <c r="F1177" s="121"/>
      <c r="G1177" s="160" t="e">
        <f ca="1">_xludf.IFS(F1177=BASE_DATOS!R$2,"N/A",F1177=BASE_DATOS!R$3,"N/A",F1177=BASE_DATOS!R$4,"INDICAR",F1177=BASE_DATOS!R$7,"N/A",F1177=BASE_DATOS!R$5,"INDICAR",F1177=BASE_DATOS!R$6,"INDICAR",F1177=BASE_DATOS!R$8," INDICAR",F1177=BASE_DATOS!R$9," ")</f>
        <v>#NAME?</v>
      </c>
      <c r="H1177" s="121"/>
      <c r="I1177" s="122"/>
      <c r="J1177" s="122"/>
      <c r="K1177" s="122"/>
      <c r="L1177" s="122"/>
      <c r="M1177" s="122"/>
      <c r="N1177" s="123">
        <f t="shared" si="31"/>
        <v>0</v>
      </c>
    </row>
    <row r="1178" spans="1:14" ht="14.5" hidden="1">
      <c r="A1178" s="249"/>
      <c r="B1178" s="137"/>
      <c r="C1178" s="138"/>
      <c r="D1178" s="158"/>
      <c r="E1178" s="140"/>
      <c r="F1178" s="121"/>
      <c r="G1178" s="160" t="e">
        <f ca="1">_xludf.IFS(F1178=BASE_DATOS!R$2,"N/A",F1178=BASE_DATOS!R$3,"N/A",F1178=BASE_DATOS!R$4,"INDICAR",F1178=BASE_DATOS!R$7,"N/A",F1178=BASE_DATOS!R$5,"INDICAR",F1178=BASE_DATOS!R$6,"INDICAR",F1178=BASE_DATOS!R$8," INDICAR",F1178=BASE_DATOS!R$9," ")</f>
        <v>#NAME?</v>
      </c>
      <c r="H1178" s="121"/>
      <c r="I1178" s="122"/>
      <c r="J1178" s="122"/>
      <c r="K1178" s="122"/>
      <c r="L1178" s="122"/>
      <c r="M1178" s="122"/>
      <c r="N1178" s="123">
        <f t="shared" si="31"/>
        <v>0</v>
      </c>
    </row>
    <row r="1179" spans="1:14" ht="14.5" hidden="1">
      <c r="A1179" s="249"/>
      <c r="B1179" s="137"/>
      <c r="C1179" s="138"/>
      <c r="D1179" s="158"/>
      <c r="E1179" s="140"/>
      <c r="F1179" s="121"/>
      <c r="G1179" s="160" t="e">
        <f ca="1">_xludf.IFS(F1179=BASE_DATOS!R$2,"N/A",F1179=BASE_DATOS!R$3,"N/A",F1179=BASE_DATOS!R$4,"INDICAR",F1179=BASE_DATOS!R$7,"N/A",F1179=BASE_DATOS!R$5,"INDICAR",F1179=BASE_DATOS!R$6,"INDICAR",F1179=BASE_DATOS!R$8," INDICAR",F1179=BASE_DATOS!R$9," ")</f>
        <v>#NAME?</v>
      </c>
      <c r="H1179" s="121"/>
      <c r="I1179" s="122"/>
      <c r="J1179" s="122"/>
      <c r="K1179" s="122"/>
      <c r="L1179" s="122"/>
      <c r="M1179" s="122"/>
      <c r="N1179" s="123">
        <f t="shared" si="31"/>
        <v>0</v>
      </c>
    </row>
    <row r="1180" spans="1:14" ht="14.5" hidden="1">
      <c r="A1180" s="249"/>
      <c r="B1180" s="137"/>
      <c r="C1180" s="138"/>
      <c r="D1180" s="158"/>
      <c r="E1180" s="140"/>
      <c r="F1180" s="121"/>
      <c r="G1180" s="160" t="e">
        <f ca="1">_xludf.IFS(F1180=BASE_DATOS!R$2,"N/A",F1180=BASE_DATOS!R$3,"N/A",F1180=BASE_DATOS!R$4,"INDICAR",F1180=BASE_DATOS!R$7,"N/A",F1180=BASE_DATOS!R$5,"INDICAR",F1180=BASE_DATOS!R$6,"INDICAR",F1180=BASE_DATOS!R$8," INDICAR",F1180=BASE_DATOS!R$9," ")</f>
        <v>#NAME?</v>
      </c>
      <c r="H1180" s="121"/>
      <c r="I1180" s="122"/>
      <c r="J1180" s="122"/>
      <c r="K1180" s="122"/>
      <c r="L1180" s="122"/>
      <c r="M1180" s="122"/>
      <c r="N1180" s="123">
        <f t="shared" si="31"/>
        <v>0</v>
      </c>
    </row>
    <row r="1181" spans="1:14" ht="14.5" hidden="1">
      <c r="A1181" s="250"/>
      <c r="B1181" s="137"/>
      <c r="C1181" s="140"/>
      <c r="D1181" s="158"/>
      <c r="E1181" s="140"/>
      <c r="F1181" s="121"/>
      <c r="G1181" s="160" t="e">
        <f ca="1">_xludf.IFS(F1181=BASE_DATOS!R$2,"N/A",F1181=BASE_DATOS!R$3,"N/A",F1181=BASE_DATOS!R$4,"INDICAR",F1181=BASE_DATOS!R$7,"N/A",F1181=BASE_DATOS!R$5,"INDICAR",F1181=BASE_DATOS!R$6,"INDICAR",F1181=BASE_DATOS!R$8," INDICAR",F1181=BASE_DATOS!R$9," ")</f>
        <v>#NAME?</v>
      </c>
      <c r="H1181" s="121"/>
      <c r="I1181" s="122"/>
      <c r="J1181" s="122"/>
      <c r="K1181" s="122"/>
      <c r="L1181" s="122"/>
      <c r="M1181" s="122"/>
      <c r="N1181" s="123">
        <f t="shared" si="31"/>
        <v>0</v>
      </c>
    </row>
    <row r="1182" spans="1:14" ht="14.5" hidden="1">
      <c r="A1182" s="251"/>
      <c r="B1182" s="137"/>
      <c r="C1182" s="138"/>
      <c r="D1182" s="158"/>
      <c r="E1182" s="140"/>
      <c r="F1182" s="121"/>
      <c r="G1182" s="160" t="e">
        <f ca="1">_xludf.IFS(F1182=BASE_DATOS!R$2,"N/A",F1182=BASE_DATOS!R$3,"N/A",F1182=BASE_DATOS!R$4,"INDICAR",F1182=BASE_DATOS!R$7,"N/A",F1182=BASE_DATOS!R$5,"INDICAR",F1182=BASE_DATOS!R$6,"INDICAR",F1182=BASE_DATOS!R$8," INDICAR",F1182=BASE_DATOS!R$9," ")</f>
        <v>#NAME?</v>
      </c>
      <c r="H1182" s="121"/>
      <c r="I1182" s="122"/>
      <c r="J1182" s="122"/>
      <c r="K1182" s="122"/>
      <c r="L1182" s="122"/>
      <c r="M1182" s="122"/>
      <c r="N1182" s="123">
        <f t="shared" si="31"/>
        <v>0</v>
      </c>
    </row>
    <row r="1183" spans="1:14" ht="14.5" hidden="1">
      <c r="A1183" s="252"/>
      <c r="B1183" s="137"/>
      <c r="C1183" s="138"/>
      <c r="D1183" s="158"/>
      <c r="E1183" s="140"/>
      <c r="F1183" s="121"/>
      <c r="G1183" s="160" t="e">
        <f ca="1">_xludf.IFS(F1183=BASE_DATOS!R$2,"N/A",F1183=BASE_DATOS!R$3,"N/A",F1183=BASE_DATOS!R$4,"INDICAR",F1183=BASE_DATOS!R$7,"N/A",F1183=BASE_DATOS!R$5,"INDICAR",F1183=BASE_DATOS!R$6,"INDICAR",F1183=BASE_DATOS!R$8," INDICAR",F1183=BASE_DATOS!R$9," ")</f>
        <v>#NAME?</v>
      </c>
      <c r="H1183" s="121"/>
      <c r="I1183" s="122"/>
      <c r="J1183" s="122"/>
      <c r="K1183" s="122"/>
      <c r="L1183" s="122"/>
      <c r="M1183" s="122"/>
      <c r="N1183" s="123">
        <f t="shared" si="31"/>
        <v>0</v>
      </c>
    </row>
    <row r="1184" spans="1:14" ht="14.5" hidden="1">
      <c r="A1184" s="252"/>
      <c r="B1184" s="137"/>
      <c r="C1184" s="138"/>
      <c r="D1184" s="158"/>
      <c r="E1184" s="140"/>
      <c r="F1184" s="121"/>
      <c r="G1184" s="160" t="e">
        <f ca="1">_xludf.IFS(F1184=BASE_DATOS!R$2,"N/A",F1184=BASE_DATOS!R$3,"N/A",F1184=BASE_DATOS!R$4,"INDICAR",F1184=BASE_DATOS!R$7,"N/A",F1184=BASE_DATOS!R$5,"INDICAR",F1184=BASE_DATOS!R$6,"INDICAR",F1184=BASE_DATOS!R$8," INDICAR",F1184=BASE_DATOS!R$9," ")</f>
        <v>#NAME?</v>
      </c>
      <c r="H1184" s="121"/>
      <c r="I1184" s="122"/>
      <c r="J1184" s="122"/>
      <c r="K1184" s="122"/>
      <c r="L1184" s="122"/>
      <c r="M1184" s="122"/>
      <c r="N1184" s="123">
        <f t="shared" si="31"/>
        <v>0</v>
      </c>
    </row>
    <row r="1185" spans="1:14" ht="14.5" hidden="1">
      <c r="A1185" s="252"/>
      <c r="B1185" s="137"/>
      <c r="C1185" s="138"/>
      <c r="D1185" s="158"/>
      <c r="E1185" s="140"/>
      <c r="F1185" s="121"/>
      <c r="G1185" s="160" t="e">
        <f ca="1">_xludf.IFS(F1185=BASE_DATOS!R$2,"N/A",F1185=BASE_DATOS!R$3,"N/A",F1185=BASE_DATOS!R$4,"INDICAR",F1185=BASE_DATOS!R$7,"N/A",F1185=BASE_DATOS!R$5,"INDICAR",F1185=BASE_DATOS!R$6,"INDICAR",F1185=BASE_DATOS!R$8," INDICAR",F1185=BASE_DATOS!R$9," ")</f>
        <v>#NAME?</v>
      </c>
      <c r="H1185" s="121"/>
      <c r="I1185" s="122"/>
      <c r="J1185" s="122"/>
      <c r="K1185" s="122"/>
      <c r="L1185" s="122"/>
      <c r="M1185" s="122"/>
      <c r="N1185" s="123">
        <f t="shared" si="31"/>
        <v>0</v>
      </c>
    </row>
    <row r="1186" spans="1:14" ht="14.5" hidden="1">
      <c r="A1186" s="252"/>
      <c r="B1186" s="137"/>
      <c r="C1186" s="138"/>
      <c r="D1186" s="158"/>
      <c r="E1186" s="140"/>
      <c r="F1186" s="121"/>
      <c r="G1186" s="160" t="e">
        <f ca="1">_xludf.IFS(F1186=BASE_DATOS!R$2,"N/A",F1186=BASE_DATOS!R$3,"N/A",F1186=BASE_DATOS!R$4,"INDICAR",F1186=BASE_DATOS!R$7,"N/A",F1186=BASE_DATOS!R$5,"INDICAR",F1186=BASE_DATOS!R$6,"INDICAR",F1186=BASE_DATOS!R$8," INDICAR",F1186=BASE_DATOS!R$9," ")</f>
        <v>#NAME?</v>
      </c>
      <c r="H1186" s="121"/>
      <c r="I1186" s="122"/>
      <c r="J1186" s="122"/>
      <c r="K1186" s="122"/>
      <c r="L1186" s="122"/>
      <c r="M1186" s="122"/>
      <c r="N1186" s="123">
        <f t="shared" si="31"/>
        <v>0</v>
      </c>
    </row>
    <row r="1187" spans="1:14" ht="14.5" hidden="1">
      <c r="A1187" s="252"/>
      <c r="B1187" s="137"/>
      <c r="C1187" s="138"/>
      <c r="D1187" s="158"/>
      <c r="E1187" s="140"/>
      <c r="F1187" s="121"/>
      <c r="G1187" s="160" t="e">
        <f ca="1">_xludf.IFS(F1187=BASE_DATOS!R$2,"N/A",F1187=BASE_DATOS!R$3,"N/A",F1187=BASE_DATOS!R$4,"INDICAR",F1187=BASE_DATOS!R$7,"N/A",F1187=BASE_DATOS!R$5,"INDICAR",F1187=BASE_DATOS!R$6,"INDICAR",F1187=BASE_DATOS!R$8," INDICAR",F1187=BASE_DATOS!R$9," ")</f>
        <v>#NAME?</v>
      </c>
      <c r="H1187" s="121"/>
      <c r="I1187" s="122"/>
      <c r="J1187" s="122"/>
      <c r="K1187" s="122"/>
      <c r="L1187" s="122"/>
      <c r="M1187" s="122"/>
      <c r="N1187" s="123">
        <f t="shared" si="31"/>
        <v>0</v>
      </c>
    </row>
    <row r="1188" spans="1:14" ht="14.5" hidden="1">
      <c r="A1188" s="252"/>
      <c r="B1188" s="137"/>
      <c r="C1188" s="138"/>
      <c r="D1188" s="158"/>
      <c r="E1188" s="140"/>
      <c r="F1188" s="121"/>
      <c r="G1188" s="160" t="e">
        <f ca="1">_xludf.IFS(F1188=BASE_DATOS!R$2,"N/A",F1188=BASE_DATOS!R$3,"N/A",F1188=BASE_DATOS!R$4,"INDICAR",F1188=BASE_DATOS!R$7,"N/A",F1188=BASE_DATOS!R$5,"INDICAR",F1188=BASE_DATOS!R$6,"INDICAR",F1188=BASE_DATOS!R$8," INDICAR",F1188=BASE_DATOS!R$9," ")</f>
        <v>#NAME?</v>
      </c>
      <c r="H1188" s="121"/>
      <c r="I1188" s="122"/>
      <c r="J1188" s="122"/>
      <c r="K1188" s="122"/>
      <c r="L1188" s="122"/>
      <c r="M1188" s="122"/>
      <c r="N1188" s="123">
        <f t="shared" si="31"/>
        <v>0</v>
      </c>
    </row>
    <row r="1189" spans="1:14" ht="14.5" hidden="1">
      <c r="A1189" s="252"/>
      <c r="B1189" s="137"/>
      <c r="C1189" s="138"/>
      <c r="D1189" s="158"/>
      <c r="E1189" s="140"/>
      <c r="F1189" s="121"/>
      <c r="G1189" s="160" t="e">
        <f ca="1">_xludf.IFS(F1189=BASE_DATOS!R$2,"N/A",F1189=BASE_DATOS!R$3,"N/A",F1189=BASE_DATOS!R$4,"INDICAR",F1189=BASE_DATOS!R$7,"N/A",F1189=BASE_DATOS!R$5,"INDICAR",F1189=BASE_DATOS!R$6,"INDICAR",F1189=BASE_DATOS!R$8," INDICAR",F1189=BASE_DATOS!R$9," ")</f>
        <v>#NAME?</v>
      </c>
      <c r="H1189" s="121"/>
      <c r="I1189" s="122"/>
      <c r="J1189" s="122"/>
      <c r="K1189" s="122"/>
      <c r="L1189" s="122"/>
      <c r="M1189" s="122"/>
      <c r="N1189" s="123">
        <f t="shared" si="31"/>
        <v>0</v>
      </c>
    </row>
    <row r="1190" spans="1:14" ht="14.5" hidden="1">
      <c r="A1190" s="252"/>
      <c r="B1190" s="137"/>
      <c r="C1190" s="138"/>
      <c r="D1190" s="158"/>
      <c r="E1190" s="140"/>
      <c r="F1190" s="121"/>
      <c r="G1190" s="160" t="e">
        <f ca="1">_xludf.IFS(F1190=BASE_DATOS!R$2,"N/A",F1190=BASE_DATOS!R$3,"N/A",F1190=BASE_DATOS!R$4,"INDICAR",F1190=BASE_DATOS!R$7,"N/A",F1190=BASE_DATOS!R$5,"INDICAR",F1190=BASE_DATOS!R$6,"INDICAR",F1190=BASE_DATOS!R$8," INDICAR",F1190=BASE_DATOS!R$9," ")</f>
        <v>#NAME?</v>
      </c>
      <c r="H1190" s="121"/>
      <c r="I1190" s="122"/>
      <c r="J1190" s="122"/>
      <c r="K1190" s="122"/>
      <c r="L1190" s="122"/>
      <c r="M1190" s="122"/>
      <c r="N1190" s="123">
        <f t="shared" si="31"/>
        <v>0</v>
      </c>
    </row>
    <row r="1191" spans="1:14" ht="14.5" hidden="1">
      <c r="A1191" s="252"/>
      <c r="B1191" s="137"/>
      <c r="C1191" s="138"/>
      <c r="D1191" s="158"/>
      <c r="E1191" s="140"/>
      <c r="F1191" s="121"/>
      <c r="G1191" s="160" t="e">
        <f ca="1">_xludf.IFS(F1191=BASE_DATOS!R$2,"N/A",F1191=BASE_DATOS!R$3,"N/A",F1191=BASE_DATOS!R$4,"INDICAR",F1191=BASE_DATOS!R$7,"N/A",F1191=BASE_DATOS!R$5,"INDICAR",F1191=BASE_DATOS!R$6,"INDICAR",F1191=BASE_DATOS!R$8," INDICAR",F1191=BASE_DATOS!R$9," ")</f>
        <v>#NAME?</v>
      </c>
      <c r="H1191" s="121"/>
      <c r="I1191" s="122"/>
      <c r="J1191" s="122"/>
      <c r="K1191" s="122"/>
      <c r="L1191" s="122"/>
      <c r="M1191" s="122"/>
      <c r="N1191" s="123">
        <f t="shared" si="31"/>
        <v>0</v>
      </c>
    </row>
    <row r="1192" spans="1:14" ht="14.5" hidden="1">
      <c r="A1192" s="253"/>
      <c r="B1192" s="137"/>
      <c r="C1192" s="140"/>
      <c r="D1192" s="158"/>
      <c r="E1192" s="140"/>
      <c r="F1192" s="121"/>
      <c r="G1192" s="160" t="e">
        <f ca="1">_xludf.IFS(F1192=BASE_DATOS!R$2,"N/A",F1192=BASE_DATOS!R$3,"N/A",F1192=BASE_DATOS!R$4,"INDICAR",F1192=BASE_DATOS!R$7,"N/A",F1192=BASE_DATOS!R$5,"INDICAR",F1192=BASE_DATOS!R$6,"INDICAR",F1192=BASE_DATOS!R$8," INDICAR",F1192=BASE_DATOS!R$9," ")</f>
        <v>#NAME?</v>
      </c>
      <c r="H1192" s="121"/>
      <c r="I1192" s="122"/>
      <c r="J1192" s="122"/>
      <c r="K1192" s="122"/>
      <c r="L1192" s="122"/>
      <c r="M1192" s="122"/>
      <c r="N1192" s="123">
        <f t="shared" si="31"/>
        <v>0</v>
      </c>
    </row>
    <row r="1193" spans="1:14" ht="14.5" hidden="1">
      <c r="A1193" s="251"/>
      <c r="B1193" s="137"/>
      <c r="C1193" s="138"/>
      <c r="D1193" s="158"/>
      <c r="E1193" s="140"/>
      <c r="F1193" s="121"/>
      <c r="G1193" s="160" t="e">
        <f ca="1">_xludf.IFS(F1193=BASE_DATOS!R$2,"N/A",F1193=BASE_DATOS!R$3,"N/A",F1193=BASE_DATOS!R$4,"INDICAR",F1193=BASE_DATOS!R$7,"N/A",F1193=BASE_DATOS!R$5,"INDICAR",F1193=BASE_DATOS!R$6,"INDICAR",F1193=BASE_DATOS!R$8," INDICAR",F1193=BASE_DATOS!R$9," ")</f>
        <v>#NAME?</v>
      </c>
      <c r="H1193" s="121"/>
      <c r="I1193" s="122"/>
      <c r="J1193" s="122"/>
      <c r="K1193" s="122"/>
      <c r="L1193" s="122"/>
      <c r="M1193" s="122"/>
      <c r="N1193" s="123">
        <f t="shared" si="31"/>
        <v>0</v>
      </c>
    </row>
    <row r="1194" spans="1:14" ht="14.5" hidden="1">
      <c r="A1194" s="252"/>
      <c r="B1194" s="137"/>
      <c r="C1194" s="138"/>
      <c r="D1194" s="158"/>
      <c r="E1194" s="140"/>
      <c r="F1194" s="121"/>
      <c r="G1194" s="160" t="e">
        <f ca="1">_xludf.IFS(F1194=BASE_DATOS!R$2,"N/A",F1194=BASE_DATOS!R$3,"N/A",F1194=BASE_DATOS!R$4,"INDICAR",F1194=BASE_DATOS!R$7,"N/A",F1194=BASE_DATOS!R$5,"INDICAR",F1194=BASE_DATOS!R$6,"INDICAR",F1194=BASE_DATOS!R$8," INDICAR",F1194=BASE_DATOS!R$9," ")</f>
        <v>#NAME?</v>
      </c>
      <c r="H1194" s="121"/>
      <c r="I1194" s="122"/>
      <c r="J1194" s="122"/>
      <c r="K1194" s="122"/>
      <c r="L1194" s="122"/>
      <c r="M1194" s="122"/>
      <c r="N1194" s="123">
        <f t="shared" si="31"/>
        <v>0</v>
      </c>
    </row>
    <row r="1195" spans="1:14" ht="14.5" hidden="1">
      <c r="A1195" s="252"/>
      <c r="B1195" s="137"/>
      <c r="C1195" s="138"/>
      <c r="D1195" s="158"/>
      <c r="E1195" s="140"/>
      <c r="F1195" s="121"/>
      <c r="G1195" s="160" t="e">
        <f ca="1">_xludf.IFS(F1195=BASE_DATOS!R$2,"N/A",F1195=BASE_DATOS!R$3,"N/A",F1195=BASE_DATOS!R$4,"INDICAR",F1195=BASE_DATOS!R$7,"N/A",F1195=BASE_DATOS!R$5,"INDICAR",F1195=BASE_DATOS!R$6,"INDICAR",F1195=BASE_DATOS!R$8," INDICAR",F1195=BASE_DATOS!R$9," ")</f>
        <v>#NAME?</v>
      </c>
      <c r="H1195" s="121"/>
      <c r="I1195" s="122"/>
      <c r="J1195" s="122"/>
      <c r="K1195" s="122"/>
      <c r="L1195" s="122"/>
      <c r="M1195" s="122"/>
      <c r="N1195" s="123">
        <f t="shared" si="31"/>
        <v>0</v>
      </c>
    </row>
    <row r="1196" spans="1:14" ht="14.5" hidden="1">
      <c r="A1196" s="252"/>
      <c r="B1196" s="137"/>
      <c r="C1196" s="138"/>
      <c r="D1196" s="158"/>
      <c r="E1196" s="140"/>
      <c r="F1196" s="121"/>
      <c r="G1196" s="160" t="e">
        <f ca="1">_xludf.IFS(F1196=BASE_DATOS!R$2,"N/A",F1196=BASE_DATOS!R$3,"N/A",F1196=BASE_DATOS!R$4,"INDICAR",F1196=BASE_DATOS!R$7,"N/A",F1196=BASE_DATOS!R$5,"INDICAR",F1196=BASE_DATOS!R$6,"INDICAR",F1196=BASE_DATOS!R$8," INDICAR",F1196=BASE_DATOS!R$9," ")</f>
        <v>#NAME?</v>
      </c>
      <c r="H1196" s="121"/>
      <c r="I1196" s="122"/>
      <c r="J1196" s="122"/>
      <c r="K1196" s="122"/>
      <c r="L1196" s="122"/>
      <c r="M1196" s="122"/>
      <c r="N1196" s="123">
        <f t="shared" si="31"/>
        <v>0</v>
      </c>
    </row>
    <row r="1197" spans="1:14" ht="14.5" hidden="1">
      <c r="A1197" s="252"/>
      <c r="B1197" s="137"/>
      <c r="C1197" s="138"/>
      <c r="D1197" s="158"/>
      <c r="E1197" s="140"/>
      <c r="F1197" s="121"/>
      <c r="G1197" s="160" t="e">
        <f ca="1">_xludf.IFS(F1197=BASE_DATOS!R$2,"N/A",F1197=BASE_DATOS!R$3,"N/A",F1197=BASE_DATOS!R$4,"INDICAR",F1197=BASE_DATOS!R$7,"N/A",F1197=BASE_DATOS!R$5,"INDICAR",F1197=BASE_DATOS!R$6,"INDICAR",F1197=BASE_DATOS!R$8," INDICAR",F1197=BASE_DATOS!R$9," ")</f>
        <v>#NAME?</v>
      </c>
      <c r="H1197" s="121"/>
      <c r="I1197" s="122"/>
      <c r="J1197" s="122"/>
      <c r="K1197" s="122"/>
      <c r="L1197" s="122"/>
      <c r="M1197" s="122"/>
      <c r="N1197" s="123">
        <f t="shared" si="31"/>
        <v>0</v>
      </c>
    </row>
    <row r="1198" spans="1:14" ht="14.5" hidden="1">
      <c r="A1198" s="252"/>
      <c r="B1198" s="137"/>
      <c r="C1198" s="138"/>
      <c r="D1198" s="158"/>
      <c r="E1198" s="140"/>
      <c r="F1198" s="121"/>
      <c r="G1198" s="160" t="e">
        <f ca="1">_xludf.IFS(F1198=BASE_DATOS!R$2,"N/A",F1198=BASE_DATOS!R$3,"N/A",F1198=BASE_DATOS!R$4,"INDICAR",F1198=BASE_DATOS!R$7,"N/A",F1198=BASE_DATOS!R$5,"INDICAR",F1198=BASE_DATOS!R$6,"INDICAR",F1198=BASE_DATOS!R$8," INDICAR",F1198=BASE_DATOS!R$9," ")</f>
        <v>#NAME?</v>
      </c>
      <c r="H1198" s="121"/>
      <c r="I1198" s="122"/>
      <c r="J1198" s="122"/>
      <c r="K1198" s="122"/>
      <c r="L1198" s="122"/>
      <c r="M1198" s="122"/>
      <c r="N1198" s="123">
        <f t="shared" si="31"/>
        <v>0</v>
      </c>
    </row>
    <row r="1199" spans="1:14" ht="14.5" hidden="1">
      <c r="A1199" s="252"/>
      <c r="B1199" s="137"/>
      <c r="C1199" s="138"/>
      <c r="D1199" s="158"/>
      <c r="E1199" s="140"/>
      <c r="F1199" s="121"/>
      <c r="G1199" s="160" t="e">
        <f ca="1">_xludf.IFS(F1199=BASE_DATOS!R$2,"N/A",F1199=BASE_DATOS!R$3,"N/A",F1199=BASE_DATOS!R$4,"INDICAR",F1199=BASE_DATOS!R$7,"N/A",F1199=BASE_DATOS!R$5,"INDICAR",F1199=BASE_DATOS!R$6,"INDICAR",F1199=BASE_DATOS!R$8," INDICAR",F1199=BASE_DATOS!R$9," ")</f>
        <v>#NAME?</v>
      </c>
      <c r="H1199" s="121"/>
      <c r="I1199" s="122"/>
      <c r="J1199" s="122"/>
      <c r="K1199" s="122"/>
      <c r="L1199" s="122"/>
      <c r="M1199" s="122"/>
      <c r="N1199" s="123">
        <f t="shared" si="31"/>
        <v>0</v>
      </c>
    </row>
    <row r="1200" spans="1:14" ht="14.5" hidden="1">
      <c r="A1200" s="252"/>
      <c r="B1200" s="137"/>
      <c r="C1200" s="138"/>
      <c r="D1200" s="158"/>
      <c r="E1200" s="140"/>
      <c r="F1200" s="121"/>
      <c r="G1200" s="160" t="e">
        <f ca="1">_xludf.IFS(F1200=BASE_DATOS!R$2,"N/A",F1200=BASE_DATOS!R$3,"N/A",F1200=BASE_DATOS!R$4,"INDICAR",F1200=BASE_DATOS!R$7,"N/A",F1200=BASE_DATOS!R$5,"INDICAR",F1200=BASE_DATOS!R$6,"INDICAR",F1200=BASE_DATOS!R$8," INDICAR",F1200=BASE_DATOS!R$9," ")</f>
        <v>#NAME?</v>
      </c>
      <c r="H1200" s="121"/>
      <c r="I1200" s="122"/>
      <c r="J1200" s="122"/>
      <c r="K1200" s="122"/>
      <c r="L1200" s="122"/>
      <c r="M1200" s="122"/>
      <c r="N1200" s="123">
        <f t="shared" si="31"/>
        <v>0</v>
      </c>
    </row>
    <row r="1201" spans="1:14" ht="14.5" hidden="1">
      <c r="A1201" s="252"/>
      <c r="B1201" s="137"/>
      <c r="C1201" s="138"/>
      <c r="D1201" s="158"/>
      <c r="E1201" s="140"/>
      <c r="F1201" s="121"/>
      <c r="G1201" s="160" t="e">
        <f ca="1">_xludf.IFS(F1201=BASE_DATOS!R$2,"N/A",F1201=BASE_DATOS!R$3,"N/A",F1201=BASE_DATOS!R$4,"INDICAR",F1201=BASE_DATOS!R$7,"N/A",F1201=BASE_DATOS!R$5,"INDICAR",F1201=BASE_DATOS!R$6,"INDICAR",F1201=BASE_DATOS!R$8," INDICAR",F1201=BASE_DATOS!R$9," ")</f>
        <v>#NAME?</v>
      </c>
      <c r="H1201" s="121"/>
      <c r="I1201" s="122"/>
      <c r="J1201" s="122"/>
      <c r="K1201" s="122"/>
      <c r="L1201" s="122"/>
      <c r="M1201" s="122"/>
      <c r="N1201" s="123">
        <f t="shared" si="31"/>
        <v>0</v>
      </c>
    </row>
    <row r="1202" spans="1:14" ht="14.5" hidden="1">
      <c r="A1202" s="252"/>
      <c r="B1202" s="137"/>
      <c r="C1202" s="138"/>
      <c r="D1202" s="158"/>
      <c r="E1202" s="140"/>
      <c r="F1202" s="121"/>
      <c r="G1202" s="160" t="e">
        <f ca="1">_xludf.IFS(F1202=BASE_DATOS!R$2,"N/A",F1202=BASE_DATOS!R$3,"N/A",F1202=BASE_DATOS!R$4,"INDICAR",F1202=BASE_DATOS!R$7,"N/A",F1202=BASE_DATOS!R$5,"INDICAR",F1202=BASE_DATOS!R$6,"INDICAR",F1202=BASE_DATOS!R$8," INDICAR",F1202=BASE_DATOS!R$9," ")</f>
        <v>#NAME?</v>
      </c>
      <c r="H1202" s="121"/>
      <c r="I1202" s="122"/>
      <c r="J1202" s="122"/>
      <c r="K1202" s="122"/>
      <c r="L1202" s="122"/>
      <c r="M1202" s="122"/>
      <c r="N1202" s="123">
        <f t="shared" si="31"/>
        <v>0</v>
      </c>
    </row>
    <row r="1203" spans="1:14" ht="14.5" hidden="1">
      <c r="A1203" s="253"/>
      <c r="B1203" s="137"/>
      <c r="C1203" s="140"/>
      <c r="D1203" s="158"/>
      <c r="E1203" s="140"/>
      <c r="F1203" s="121"/>
      <c r="G1203" s="160" t="e">
        <f ca="1">_xludf.IFS(F1203=BASE_DATOS!R$2,"N/A",F1203=BASE_DATOS!R$3,"N/A",F1203=BASE_DATOS!R$4,"INDICAR",F1203=BASE_DATOS!R$7,"N/A",F1203=BASE_DATOS!R$5,"INDICAR",F1203=BASE_DATOS!R$6,"INDICAR",F1203=BASE_DATOS!R$8," INDICAR",F1203=BASE_DATOS!R$9," ")</f>
        <v>#NAME?</v>
      </c>
      <c r="H1203" s="121"/>
      <c r="I1203" s="122"/>
      <c r="J1203" s="122"/>
      <c r="K1203" s="122"/>
      <c r="L1203" s="122"/>
      <c r="M1203" s="122"/>
      <c r="N1203" s="123">
        <f t="shared" si="31"/>
        <v>0</v>
      </c>
    </row>
    <row r="1204" spans="1:14" ht="14.5">
      <c r="A1204" s="142"/>
      <c r="B1204" s="143"/>
      <c r="C1204" s="142"/>
      <c r="D1204" s="142"/>
      <c r="E1204" s="142"/>
      <c r="F1204" s="142"/>
      <c r="G1204" s="142"/>
      <c r="H1204" s="142"/>
      <c r="I1204" s="142"/>
      <c r="J1204" s="143"/>
      <c r="K1204" s="143"/>
      <c r="L1204" s="143"/>
      <c r="M1204" s="143"/>
      <c r="N1204" s="144"/>
    </row>
    <row r="1205" spans="1:14" ht="14.5">
      <c r="A1205" s="145"/>
      <c r="B1205" s="146"/>
      <c r="C1205" s="145"/>
      <c r="D1205" s="145"/>
      <c r="E1205" s="145"/>
      <c r="F1205" s="145"/>
      <c r="G1205" s="145"/>
      <c r="H1205" s="145"/>
      <c r="I1205" s="145"/>
      <c r="J1205" s="146"/>
      <c r="K1205" s="146"/>
      <c r="L1205" s="146"/>
      <c r="M1205" s="146"/>
      <c r="N1205" s="147"/>
    </row>
    <row r="1206" spans="1:14" ht="21" customHeight="1">
      <c r="A1206" s="254" t="s">
        <v>413</v>
      </c>
      <c r="B1206" s="255"/>
      <c r="C1206" s="254" t="s">
        <v>225</v>
      </c>
      <c r="D1206" s="256"/>
      <c r="E1206" s="256"/>
      <c r="F1206" s="256"/>
      <c r="G1206" s="256"/>
      <c r="H1206" s="256"/>
      <c r="I1206" s="256"/>
      <c r="J1206" s="256"/>
      <c r="K1206" s="256"/>
      <c r="L1206" s="256"/>
      <c r="M1206" s="256"/>
      <c r="N1206" s="255"/>
    </row>
    <row r="1207" spans="1:14" ht="31">
      <c r="A1207" s="99" t="s">
        <v>19</v>
      </c>
      <c r="B1207" s="257" t="s">
        <v>90</v>
      </c>
      <c r="C1207" s="255"/>
      <c r="D1207" s="99" t="s">
        <v>447</v>
      </c>
      <c r="E1207" s="258" t="str">
        <f t="array" ref="E1207">INDEX(BASE_DATOS!U$2:U$103,MATCH(C1206,BASE_DATOS!W$2:W$103,0))</f>
        <v>Fortalecer el desarrollo de la acción sustantiva y sus modalidades (MAS) en correspondencia con las áreas estratégicas institucionales, mayor nivel de articulación, gestión más flexible e impacto para propiciar el desarrollo humano sostenible en las regiones, los territorios y las comunidades</v>
      </c>
      <c r="F1207" s="256"/>
      <c r="G1207" s="256"/>
      <c r="H1207" s="256"/>
      <c r="I1207" s="256"/>
      <c r="J1207" s="256"/>
      <c r="K1207" s="256"/>
      <c r="L1207" s="256"/>
      <c r="M1207" s="256"/>
      <c r="N1207" s="255"/>
    </row>
    <row r="1208" spans="1:14" ht="30" customHeight="1">
      <c r="A1208" s="259" t="s">
        <v>415</v>
      </c>
      <c r="B1208" s="260" t="s">
        <v>252</v>
      </c>
      <c r="C1208" s="261"/>
      <c r="D1208" s="262"/>
      <c r="E1208" s="268" t="s">
        <v>416</v>
      </c>
      <c r="F1208" s="273" t="str">
        <f t="array" ref="F1208">INDEX(BASE_DATOS!Y$2:Y$103,MATCH(B1208,BASE_DATOS!X$2:X$103,0))</f>
        <v>P. Institucionales E.O. 
P. Desarrollo Regional 
P.I. Extensión Universitaria 
P.I. Investigación Universitaria 
P. Curriculares 
P. I. para planes de estudio cofinanciado 
P. I. para la ejecución de actividades externas con contraprestación financiera</v>
      </c>
      <c r="G1208" s="247"/>
      <c r="H1208" s="247"/>
      <c r="I1208" s="274" t="s">
        <v>417</v>
      </c>
      <c r="J1208" s="283" t="str">
        <f t="array" ref="J1208">INDEX(BASE_DATOS!Z$2:Z$103,MATCH(B1208,BASE_DATOS!X$2:X$103,0))</f>
        <v>Cantidad de acciones de colaboración interuniversitarias para el desarrollo humano sostenible</v>
      </c>
      <c r="K1208" s="256"/>
      <c r="L1208" s="256"/>
      <c r="M1208" s="256"/>
      <c r="N1208" s="255"/>
    </row>
    <row r="1209" spans="1:14" ht="30" customHeight="1">
      <c r="A1209" s="252"/>
      <c r="B1209" s="263"/>
      <c r="C1209" s="247"/>
      <c r="D1209" s="264"/>
      <c r="E1209" s="252"/>
      <c r="F1209" s="247"/>
      <c r="G1209" s="247"/>
      <c r="H1209" s="247"/>
      <c r="I1209" s="252"/>
      <c r="J1209" s="276"/>
      <c r="K1209" s="256"/>
      <c r="L1209" s="256"/>
      <c r="M1209" s="256"/>
      <c r="N1209" s="255"/>
    </row>
    <row r="1210" spans="1:14" ht="30" customHeight="1">
      <c r="A1210" s="252"/>
      <c r="B1210" s="263"/>
      <c r="C1210" s="247"/>
      <c r="D1210" s="264"/>
      <c r="E1210" s="252"/>
      <c r="F1210" s="247"/>
      <c r="G1210" s="247"/>
      <c r="H1210" s="247"/>
      <c r="I1210" s="252"/>
      <c r="J1210" s="276"/>
      <c r="K1210" s="256"/>
      <c r="L1210" s="256"/>
      <c r="M1210" s="256"/>
      <c r="N1210" s="255"/>
    </row>
    <row r="1211" spans="1:14" ht="30" customHeight="1">
      <c r="A1211" s="253"/>
      <c r="B1211" s="265"/>
      <c r="C1211" s="266"/>
      <c r="D1211" s="267"/>
      <c r="E1211" s="253"/>
      <c r="F1211" s="266"/>
      <c r="G1211" s="266"/>
      <c r="H1211" s="266"/>
      <c r="I1211" s="253"/>
      <c r="J1211" s="276"/>
      <c r="K1211" s="256"/>
      <c r="L1211" s="256"/>
      <c r="M1211" s="256"/>
      <c r="N1211" s="255"/>
    </row>
    <row r="1212" spans="1:14" ht="25.5" customHeight="1">
      <c r="A1212" s="269" t="s">
        <v>418</v>
      </c>
      <c r="B1212" s="269" t="s">
        <v>419</v>
      </c>
      <c r="C1212" s="270" t="s">
        <v>420</v>
      </c>
      <c r="D1212" s="269" t="s">
        <v>421</v>
      </c>
      <c r="E1212" s="269" t="s">
        <v>422</v>
      </c>
      <c r="F1212" s="272" t="s">
        <v>16</v>
      </c>
      <c r="G1212" s="269" t="s">
        <v>423</v>
      </c>
      <c r="H1212" s="269" t="s">
        <v>424</v>
      </c>
      <c r="I1212" s="271" t="s">
        <v>425</v>
      </c>
      <c r="J1212" s="256"/>
      <c r="K1212" s="256"/>
      <c r="L1212" s="256"/>
      <c r="M1212" s="256"/>
      <c r="N1212" s="255"/>
    </row>
    <row r="1213" spans="1:14" ht="25.5" customHeight="1">
      <c r="A1213" s="253"/>
      <c r="B1213" s="253"/>
      <c r="C1213" s="253"/>
      <c r="D1213" s="253"/>
      <c r="E1213" s="253"/>
      <c r="F1213" s="265"/>
      <c r="G1213" s="253"/>
      <c r="H1213" s="253"/>
      <c r="I1213" s="100">
        <v>2023</v>
      </c>
      <c r="J1213" s="100">
        <v>2024</v>
      </c>
      <c r="K1213" s="100">
        <v>2025</v>
      </c>
      <c r="L1213" s="100">
        <v>2026</v>
      </c>
      <c r="M1213" s="100">
        <v>2027</v>
      </c>
      <c r="N1213" s="148" t="s">
        <v>426</v>
      </c>
    </row>
    <row r="1214" spans="1:14" ht="25">
      <c r="A1214" s="248" t="s">
        <v>758</v>
      </c>
      <c r="B1214" s="137" t="s">
        <v>85</v>
      </c>
      <c r="C1214" s="229" t="s">
        <v>759</v>
      </c>
      <c r="D1214" s="159">
        <v>1</v>
      </c>
      <c r="E1214" s="113">
        <v>0</v>
      </c>
      <c r="F1214" s="114" t="s">
        <v>25</v>
      </c>
      <c r="G1214" s="107" t="s">
        <v>428</v>
      </c>
      <c r="H1214" s="114" t="s">
        <v>760</v>
      </c>
      <c r="I1214" s="154"/>
      <c r="J1214" s="154"/>
      <c r="K1214" s="154">
        <v>0.5</v>
      </c>
      <c r="L1214" s="154">
        <v>0.5</v>
      </c>
      <c r="M1214" s="230"/>
      <c r="N1214" s="109">
        <v>1</v>
      </c>
    </row>
    <row r="1215" spans="1:14" ht="50">
      <c r="A1215" s="249"/>
      <c r="B1215" s="137" t="s">
        <v>121</v>
      </c>
      <c r="C1215" s="229" t="s">
        <v>761</v>
      </c>
      <c r="D1215" s="158">
        <v>1</v>
      </c>
      <c r="E1215" s="140">
        <v>0</v>
      </c>
      <c r="F1215" s="121" t="s">
        <v>25</v>
      </c>
      <c r="G1215" s="160" t="e">
        <f ca="1">_xludf.IFS(F1215=BASE_DATOS!R$2,"N/A",F1215=BASE_DATOS!R$3,"N/A",F1215=BASE_DATOS!R$4,"INDICAR",F1215=BASE_DATOS!R$7,"N/A",F1215=BASE_DATOS!R$5,"INDICAR",F1215=BASE_DATOS!R$6,"INDICAR",F1215=BASE_DATOS!R$8," INDICAR",F1215=BASE_DATOS!R$9," ")</f>
        <v>#NAME?</v>
      </c>
      <c r="H1215" s="121" t="s">
        <v>509</v>
      </c>
      <c r="I1215" s="122"/>
      <c r="J1215" s="122">
        <v>0.25</v>
      </c>
      <c r="K1215" s="122">
        <v>0.25</v>
      </c>
      <c r="L1215" s="122">
        <v>0.25</v>
      </c>
      <c r="M1215" s="122">
        <v>0.25</v>
      </c>
      <c r="N1215" s="123">
        <f t="shared" ref="N1215:N1246" si="32">SUM(I1215:M1215)</f>
        <v>1</v>
      </c>
    </row>
    <row r="1216" spans="1:14" ht="37.5">
      <c r="A1216" s="249"/>
      <c r="B1216" s="137" t="s">
        <v>130</v>
      </c>
      <c r="C1216" s="229" t="s">
        <v>762</v>
      </c>
      <c r="D1216" s="158">
        <v>4</v>
      </c>
      <c r="E1216" s="140">
        <v>2</v>
      </c>
      <c r="F1216" s="121" t="s">
        <v>103</v>
      </c>
      <c r="G1216" s="160" t="e">
        <f ca="1">_xludf.IFS(F1216=BASE_DATOS!R$2,"N/A",F1216=BASE_DATOS!R$3,"N/A",F1216=BASE_DATOS!R$4,"INDICAR",F1216=BASE_DATOS!R$7,"N/A",F1216=BASE_DATOS!R$5,"INDICAR",F1216=BASE_DATOS!R$6,"INDICAR",F1216=BASE_DATOS!R$8," INDICAR",F1216=BASE_DATOS!R$9," ")</f>
        <v>#NAME?</v>
      </c>
      <c r="H1216" s="121" t="s">
        <v>430</v>
      </c>
      <c r="I1216" s="122">
        <v>0.2</v>
      </c>
      <c r="J1216" s="122">
        <v>0.2</v>
      </c>
      <c r="K1216" s="122">
        <v>0.2</v>
      </c>
      <c r="L1216" s="122">
        <v>0.2</v>
      </c>
      <c r="M1216" s="122">
        <v>0.2</v>
      </c>
      <c r="N1216" s="123">
        <f t="shared" si="32"/>
        <v>1</v>
      </c>
    </row>
    <row r="1217" spans="1:14" ht="62.5">
      <c r="A1217" s="249"/>
      <c r="B1217" s="137" t="s">
        <v>111</v>
      </c>
      <c r="C1217" s="138" t="s">
        <v>763</v>
      </c>
      <c r="D1217" s="158">
        <v>1</v>
      </c>
      <c r="E1217" s="140">
        <v>0</v>
      </c>
      <c r="F1217" s="121" t="s">
        <v>25</v>
      </c>
      <c r="G1217" s="160" t="e">
        <f ca="1">_xludf.IFS(F1217=BASE_DATOS!R$2,"N/A",F1217=BASE_DATOS!R$3,"N/A",F1217=BASE_DATOS!R$4,"INDICAR",F1217=BASE_DATOS!R$7,"N/A",F1217=BASE_DATOS!R$5,"INDICAR",F1217=BASE_DATOS!R$6,"INDICAR",F1217=BASE_DATOS!R$8," INDICAR",F1217=BASE_DATOS!R$9," ")</f>
        <v>#NAME?</v>
      </c>
      <c r="H1217" s="121" t="s">
        <v>764</v>
      </c>
      <c r="I1217" s="122">
        <v>0.2</v>
      </c>
      <c r="J1217" s="122">
        <v>0.2</v>
      </c>
      <c r="K1217" s="122">
        <v>0.2</v>
      </c>
      <c r="L1217" s="122">
        <v>0.2</v>
      </c>
      <c r="M1217" s="122">
        <v>0.2</v>
      </c>
      <c r="N1217" s="123">
        <f t="shared" si="32"/>
        <v>1</v>
      </c>
    </row>
    <row r="1218" spans="1:14" ht="37.5">
      <c r="A1218" s="249"/>
      <c r="B1218" s="137" t="s">
        <v>111</v>
      </c>
      <c r="C1218" s="138" t="s">
        <v>765</v>
      </c>
      <c r="D1218" s="158">
        <v>5</v>
      </c>
      <c r="E1218" s="140">
        <v>3</v>
      </c>
      <c r="F1218" s="121" t="s">
        <v>25</v>
      </c>
      <c r="G1218" s="160" t="e">
        <f ca="1">_xludf.IFS(F1218=BASE_DATOS!R$2,"N/A",F1218=BASE_DATOS!R$3,"N/A",F1218=BASE_DATOS!R$4,"INDICAR",F1218=BASE_DATOS!R$7,"N/A",F1218=BASE_DATOS!R$5,"INDICAR",F1218=BASE_DATOS!R$6,"INDICAR",F1218=BASE_DATOS!R$8," INDICAR",F1218=BASE_DATOS!R$9," ")</f>
        <v>#NAME?</v>
      </c>
      <c r="H1218" s="121" t="s">
        <v>430</v>
      </c>
      <c r="I1218" s="122">
        <v>0.2</v>
      </c>
      <c r="J1218" s="122">
        <v>0.2</v>
      </c>
      <c r="K1218" s="122">
        <v>0.2</v>
      </c>
      <c r="L1218" s="122">
        <v>0.2</v>
      </c>
      <c r="M1218" s="122">
        <v>0.2</v>
      </c>
      <c r="N1218" s="123">
        <f t="shared" si="32"/>
        <v>1</v>
      </c>
    </row>
    <row r="1219" spans="1:14" ht="28">
      <c r="A1219" s="249"/>
      <c r="B1219" s="137" t="s">
        <v>135</v>
      </c>
      <c r="C1219" s="229" t="s">
        <v>766</v>
      </c>
      <c r="D1219" s="162">
        <v>1</v>
      </c>
      <c r="E1219" s="156">
        <v>0</v>
      </c>
      <c r="F1219" s="126" t="s">
        <v>25</v>
      </c>
      <c r="G1219" s="141" t="e">
        <f ca="1">_xludf.IFS(F1219=BASE_DATOS!R$2,"N/A",F1219=BASE_DATOS!R$3,"N/A",F1219=BASE_DATOS!R$4,"INDICAR",F1219=BASE_DATOS!R$7,"N/A",F1219=BASE_DATOS!R$5,"INDICAR",F1219=BASE_DATOS!R$6,"INDICAR",F1219=BASE_DATOS!R$8," INDICAR",F1219=BASE_DATOS!R$9," ")</f>
        <v>#NAME?</v>
      </c>
      <c r="H1219" s="126" t="s">
        <v>430</v>
      </c>
      <c r="I1219" s="127">
        <v>0.2</v>
      </c>
      <c r="J1219" s="127">
        <v>0.2</v>
      </c>
      <c r="K1219" s="127">
        <v>0.2</v>
      </c>
      <c r="L1219" s="127">
        <v>0.2</v>
      </c>
      <c r="M1219" s="127">
        <v>0.2</v>
      </c>
      <c r="N1219" s="123">
        <f t="shared" si="32"/>
        <v>1</v>
      </c>
    </row>
    <row r="1220" spans="1:14" ht="37.5">
      <c r="A1220" s="249"/>
      <c r="B1220" s="137" t="s">
        <v>39</v>
      </c>
      <c r="C1220" s="229" t="s">
        <v>767</v>
      </c>
      <c r="D1220" s="162">
        <v>5</v>
      </c>
      <c r="E1220" s="103">
        <v>0</v>
      </c>
      <c r="F1220" s="126" t="s">
        <v>25</v>
      </c>
      <c r="G1220" s="141" t="e">
        <f ca="1">_xludf.IFS(F1220=BASE_DATOS!R$2,"N/A",F1220=BASE_DATOS!R$3,"N/A",F1220=BASE_DATOS!R$4,"INDICAR",F1220=BASE_DATOS!R$7,"N/A",F1220=BASE_DATOS!R$5,"INDICAR",F1220=BASE_DATOS!R$6,"INDICAR",F1220=BASE_DATOS!R$8," INDICAR",F1220=BASE_DATOS!R$9," ")</f>
        <v>#NAME?</v>
      </c>
      <c r="H1220" s="126" t="s">
        <v>430</v>
      </c>
      <c r="I1220" s="127">
        <v>0.2</v>
      </c>
      <c r="J1220" s="127">
        <v>0.2</v>
      </c>
      <c r="K1220" s="127">
        <v>0.2</v>
      </c>
      <c r="L1220" s="127">
        <v>0.2</v>
      </c>
      <c r="M1220" s="127">
        <v>0.2</v>
      </c>
      <c r="N1220" s="123">
        <f t="shared" si="32"/>
        <v>1</v>
      </c>
    </row>
    <row r="1221" spans="1:14" ht="25">
      <c r="A1221" s="249"/>
      <c r="B1221" s="137" t="s">
        <v>71</v>
      </c>
      <c r="C1221" s="229" t="s">
        <v>768</v>
      </c>
      <c r="D1221" s="158">
        <v>2</v>
      </c>
      <c r="E1221" s="140">
        <v>0</v>
      </c>
      <c r="F1221" s="121" t="s">
        <v>103</v>
      </c>
      <c r="G1221" s="160" t="e">
        <f ca="1">_xludf.IFS(F1221=BASE_DATOS!R$2,"N/A",F1221=BASE_DATOS!R$3,"N/A",F1221=BASE_DATOS!R$4,"INDICAR",F1221=BASE_DATOS!R$7,"N/A",F1221=BASE_DATOS!R$5,"INDICAR",F1221=BASE_DATOS!R$6,"INDICAR",F1221=BASE_DATOS!R$8," INDICAR",F1221=BASE_DATOS!R$9," ")</f>
        <v>#NAME?</v>
      </c>
      <c r="H1221" s="121" t="s">
        <v>430</v>
      </c>
      <c r="I1221" s="122">
        <v>0.2</v>
      </c>
      <c r="J1221" s="122">
        <v>0.2</v>
      </c>
      <c r="K1221" s="122">
        <v>0.2</v>
      </c>
      <c r="L1221" s="122">
        <v>0.2</v>
      </c>
      <c r="M1221" s="122">
        <v>0.2</v>
      </c>
      <c r="N1221" s="123">
        <f t="shared" si="32"/>
        <v>1</v>
      </c>
    </row>
    <row r="1222" spans="1:14" ht="29">
      <c r="A1222" s="249"/>
      <c r="B1222" s="137" t="s">
        <v>55</v>
      </c>
      <c r="C1222" s="229" t="s">
        <v>769</v>
      </c>
      <c r="D1222" s="158">
        <v>1</v>
      </c>
      <c r="E1222" s="140">
        <v>0</v>
      </c>
      <c r="F1222" s="121" t="s">
        <v>25</v>
      </c>
      <c r="G1222" s="160" t="e">
        <f ca="1">_xludf.IFS(F1222=BASE_DATOS!R$2,"N/A",F1222=BASE_DATOS!R$3,"N/A",F1222=BASE_DATOS!R$4,"INDICAR",F1222=BASE_DATOS!R$7,"N/A",F1222=BASE_DATOS!R$5,"INDICAR",F1222=BASE_DATOS!R$6,"INDICAR",F1222=BASE_DATOS!R$8," INDICAR",F1222=BASE_DATOS!R$9," ")</f>
        <v>#NAME?</v>
      </c>
      <c r="H1222" s="121" t="s">
        <v>430</v>
      </c>
      <c r="I1222" s="122">
        <v>0.1</v>
      </c>
      <c r="J1222" s="122">
        <v>0.2</v>
      </c>
      <c r="K1222" s="122">
        <v>0.2</v>
      </c>
      <c r="L1222" s="122">
        <v>0.25</v>
      </c>
      <c r="M1222" s="122">
        <v>0.25</v>
      </c>
      <c r="N1222" s="123">
        <f t="shared" si="32"/>
        <v>1</v>
      </c>
    </row>
    <row r="1223" spans="1:14" ht="29">
      <c r="A1223" s="249"/>
      <c r="B1223" s="137" t="s">
        <v>55</v>
      </c>
      <c r="C1223" s="138" t="s">
        <v>770</v>
      </c>
      <c r="D1223" s="158">
        <v>2</v>
      </c>
      <c r="E1223" s="140">
        <v>0</v>
      </c>
      <c r="F1223" s="121" t="s">
        <v>25</v>
      </c>
      <c r="G1223" s="160" t="e">
        <f ca="1">_xludf.IFS(F1223=BASE_DATOS!R$2,"N/A",F1223=BASE_DATOS!R$3,"N/A",F1223=BASE_DATOS!R$4,"INDICAR",F1223=BASE_DATOS!R$7,"N/A",F1223=BASE_DATOS!R$5,"INDICAR",F1223=BASE_DATOS!R$6,"INDICAR",F1223=BASE_DATOS!R$8," INDICAR",F1223=BASE_DATOS!R$9," ")</f>
        <v>#NAME?</v>
      </c>
      <c r="H1223" s="121" t="s">
        <v>509</v>
      </c>
      <c r="I1223" s="122"/>
      <c r="J1223" s="122">
        <v>0.1</v>
      </c>
      <c r="K1223" s="122">
        <v>0.3</v>
      </c>
      <c r="L1223" s="122">
        <v>0.3</v>
      </c>
      <c r="M1223" s="122">
        <v>0.3</v>
      </c>
      <c r="N1223" s="123">
        <f t="shared" si="32"/>
        <v>1</v>
      </c>
    </row>
    <row r="1224" spans="1:14" ht="37.5">
      <c r="A1224" s="250"/>
      <c r="B1224" s="137" t="s">
        <v>99</v>
      </c>
      <c r="C1224" s="140" t="s">
        <v>771</v>
      </c>
      <c r="D1224" s="158">
        <v>1</v>
      </c>
      <c r="E1224" s="140"/>
      <c r="F1224" s="121" t="s">
        <v>103</v>
      </c>
      <c r="G1224" s="160" t="e">
        <f ca="1">_xludf.IFS(F1224=BASE_DATOS!R$2,"N/A",F1224=BASE_DATOS!R$3,"N/A",F1224=BASE_DATOS!R$4,"INDICAR",F1224=BASE_DATOS!R$7,"N/A",F1224=BASE_DATOS!R$5,"INDICAR",F1224=BASE_DATOS!R$6,"INDICAR",F1224=BASE_DATOS!R$8," INDICAR",F1224=BASE_DATOS!R$9," ")</f>
        <v>#NAME?</v>
      </c>
      <c r="H1224" s="121" t="s">
        <v>430</v>
      </c>
      <c r="I1224" s="122">
        <v>0.2</v>
      </c>
      <c r="J1224" s="122">
        <v>0.2</v>
      </c>
      <c r="K1224" s="122">
        <v>0.2</v>
      </c>
      <c r="L1224" s="122">
        <v>0.2</v>
      </c>
      <c r="M1224" s="122">
        <v>0.2</v>
      </c>
      <c r="N1224" s="123">
        <f t="shared" si="32"/>
        <v>1</v>
      </c>
    </row>
    <row r="1225" spans="1:14" ht="37.5">
      <c r="A1225" s="251"/>
      <c r="B1225" s="137" t="s">
        <v>142</v>
      </c>
      <c r="C1225" s="138" t="s">
        <v>772</v>
      </c>
      <c r="D1225" s="158">
        <v>2</v>
      </c>
      <c r="E1225" s="140">
        <v>0</v>
      </c>
      <c r="F1225" s="121" t="s">
        <v>25</v>
      </c>
      <c r="G1225" s="160" t="e">
        <f ca="1">_xludf.IFS(F1225=BASE_DATOS!R$2,"N/A",F1225=BASE_DATOS!R$3,"N/A",F1225=BASE_DATOS!R$4,"INDICAR",F1225=BASE_DATOS!R$7,"N/A",F1225=BASE_DATOS!R$5,"INDICAR",F1225=BASE_DATOS!R$6,"INDICAR",F1225=BASE_DATOS!R$8," INDICAR",F1225=BASE_DATOS!R$9," ")</f>
        <v>#NAME?</v>
      </c>
      <c r="H1225" s="121" t="s">
        <v>430</v>
      </c>
      <c r="I1225" s="122">
        <v>0.2</v>
      </c>
      <c r="J1225" s="122">
        <v>0.2</v>
      </c>
      <c r="K1225" s="122">
        <v>0.2</v>
      </c>
      <c r="L1225" s="122">
        <v>0.2</v>
      </c>
      <c r="M1225" s="122">
        <v>0.2</v>
      </c>
      <c r="N1225" s="123">
        <f t="shared" si="32"/>
        <v>1</v>
      </c>
    </row>
    <row r="1226" spans="1:14" ht="50">
      <c r="A1226" s="252"/>
      <c r="B1226" s="137" t="s">
        <v>142</v>
      </c>
      <c r="C1226" s="140" t="s">
        <v>773</v>
      </c>
      <c r="D1226" s="158">
        <v>2</v>
      </c>
      <c r="E1226" s="140">
        <v>0</v>
      </c>
      <c r="F1226" s="121" t="s">
        <v>25</v>
      </c>
      <c r="G1226" s="160" t="e">
        <f ca="1">_xludf.IFS(F1226=BASE_DATOS!R$2,"N/A",F1226=BASE_DATOS!R$3,"N/A",F1226=BASE_DATOS!R$4,"INDICAR",F1226=BASE_DATOS!R$7,"N/A",F1226=BASE_DATOS!R$5,"INDICAR",F1226=BASE_DATOS!R$6,"INDICAR",F1226=BASE_DATOS!R$8," INDICAR",F1226=BASE_DATOS!R$9," ")</f>
        <v>#NAME?</v>
      </c>
      <c r="H1226" s="121" t="s">
        <v>430</v>
      </c>
      <c r="I1226" s="122">
        <v>0.2</v>
      </c>
      <c r="J1226" s="122">
        <v>0.2</v>
      </c>
      <c r="K1226" s="122">
        <v>0.2</v>
      </c>
      <c r="L1226" s="122">
        <v>0.2</v>
      </c>
      <c r="M1226" s="122">
        <v>0.2</v>
      </c>
      <c r="N1226" s="123">
        <f t="shared" si="32"/>
        <v>1</v>
      </c>
    </row>
    <row r="1227" spans="1:14" ht="14.5" hidden="1">
      <c r="A1227" s="252"/>
      <c r="B1227" s="137"/>
      <c r="C1227" s="138"/>
      <c r="D1227" s="158"/>
      <c r="E1227" s="140"/>
      <c r="F1227" s="121"/>
      <c r="G1227" s="160" t="e">
        <f ca="1">_xludf.IFS(F1227=BASE_DATOS!R$2,"N/A",F1227=BASE_DATOS!R$3,"N/A",F1227=BASE_DATOS!R$4,"INDICAR",F1227=BASE_DATOS!R$7,"N/A",F1227=BASE_DATOS!R$5,"INDICAR",F1227=BASE_DATOS!R$6,"INDICAR",F1227=BASE_DATOS!R$8," INDICAR",F1227=BASE_DATOS!R$9," ")</f>
        <v>#NAME?</v>
      </c>
      <c r="H1227" s="121"/>
      <c r="I1227" s="122"/>
      <c r="J1227" s="122"/>
      <c r="K1227" s="122"/>
      <c r="L1227" s="122"/>
      <c r="M1227" s="122"/>
      <c r="N1227" s="123">
        <f t="shared" si="32"/>
        <v>0</v>
      </c>
    </row>
    <row r="1228" spans="1:14" ht="14.5" hidden="1">
      <c r="A1228" s="252"/>
      <c r="B1228" s="137"/>
      <c r="C1228" s="138"/>
      <c r="D1228" s="158"/>
      <c r="E1228" s="140"/>
      <c r="F1228" s="121"/>
      <c r="G1228" s="160" t="e">
        <f ca="1">_xludf.IFS(F1228=BASE_DATOS!R$2,"N/A",F1228=BASE_DATOS!R$3,"N/A",F1228=BASE_DATOS!R$4,"INDICAR",F1228=BASE_DATOS!R$7,"N/A",F1228=BASE_DATOS!R$5,"INDICAR",F1228=BASE_DATOS!R$6,"INDICAR",F1228=BASE_DATOS!R$8," INDICAR",F1228=BASE_DATOS!R$9," ")</f>
        <v>#NAME?</v>
      </c>
      <c r="H1228" s="121"/>
      <c r="I1228" s="122"/>
      <c r="J1228" s="122"/>
      <c r="K1228" s="122"/>
      <c r="L1228" s="122"/>
      <c r="M1228" s="122"/>
      <c r="N1228" s="123">
        <f t="shared" si="32"/>
        <v>0</v>
      </c>
    </row>
    <row r="1229" spans="1:14" ht="14.5" hidden="1">
      <c r="A1229" s="252"/>
      <c r="B1229" s="137"/>
      <c r="C1229" s="138"/>
      <c r="D1229" s="158"/>
      <c r="E1229" s="140"/>
      <c r="F1229" s="121"/>
      <c r="G1229" s="160" t="e">
        <f ca="1">_xludf.IFS(F1229=BASE_DATOS!R$2,"N/A",F1229=BASE_DATOS!R$3,"N/A",F1229=BASE_DATOS!R$4,"INDICAR",F1229=BASE_DATOS!R$7,"N/A",F1229=BASE_DATOS!R$5,"INDICAR",F1229=BASE_DATOS!R$6,"INDICAR",F1229=BASE_DATOS!R$8," INDICAR",F1229=BASE_DATOS!R$9," ")</f>
        <v>#NAME?</v>
      </c>
      <c r="H1229" s="121"/>
      <c r="I1229" s="122"/>
      <c r="J1229" s="122"/>
      <c r="K1229" s="122"/>
      <c r="L1229" s="122"/>
      <c r="M1229" s="122"/>
      <c r="N1229" s="123">
        <f t="shared" si="32"/>
        <v>0</v>
      </c>
    </row>
    <row r="1230" spans="1:14" ht="14.5" hidden="1">
      <c r="A1230" s="252"/>
      <c r="B1230" s="137"/>
      <c r="C1230" s="138"/>
      <c r="D1230" s="158"/>
      <c r="E1230" s="140"/>
      <c r="F1230" s="121"/>
      <c r="G1230" s="160" t="e">
        <f ca="1">_xludf.IFS(F1230=BASE_DATOS!R$2,"N/A",F1230=BASE_DATOS!R$3,"N/A",F1230=BASE_DATOS!R$4,"INDICAR",F1230=BASE_DATOS!R$7,"N/A",F1230=BASE_DATOS!R$5,"INDICAR",F1230=BASE_DATOS!R$6,"INDICAR",F1230=BASE_DATOS!R$8," INDICAR",F1230=BASE_DATOS!R$9," ")</f>
        <v>#NAME?</v>
      </c>
      <c r="H1230" s="121"/>
      <c r="I1230" s="122"/>
      <c r="J1230" s="122"/>
      <c r="K1230" s="122"/>
      <c r="L1230" s="122"/>
      <c r="M1230" s="122"/>
      <c r="N1230" s="123">
        <f t="shared" si="32"/>
        <v>0</v>
      </c>
    </row>
    <row r="1231" spans="1:14" ht="14.5" hidden="1">
      <c r="A1231" s="252"/>
      <c r="B1231" s="137"/>
      <c r="C1231" s="138"/>
      <c r="D1231" s="158"/>
      <c r="E1231" s="140"/>
      <c r="F1231" s="121"/>
      <c r="G1231" s="160" t="e">
        <f ca="1">_xludf.IFS(F1231=BASE_DATOS!R$2,"N/A",F1231=BASE_DATOS!R$3,"N/A",F1231=BASE_DATOS!R$4,"INDICAR",F1231=BASE_DATOS!R$7,"N/A",F1231=BASE_DATOS!R$5,"INDICAR",F1231=BASE_DATOS!R$6,"INDICAR",F1231=BASE_DATOS!R$8," INDICAR",F1231=BASE_DATOS!R$9," ")</f>
        <v>#NAME?</v>
      </c>
      <c r="H1231" s="121"/>
      <c r="I1231" s="122"/>
      <c r="J1231" s="122"/>
      <c r="K1231" s="122"/>
      <c r="L1231" s="122"/>
      <c r="M1231" s="122"/>
      <c r="N1231" s="123">
        <f t="shared" si="32"/>
        <v>0</v>
      </c>
    </row>
    <row r="1232" spans="1:14" ht="14.5" hidden="1">
      <c r="A1232" s="252"/>
      <c r="B1232" s="137"/>
      <c r="C1232" s="138"/>
      <c r="D1232" s="158"/>
      <c r="E1232" s="140"/>
      <c r="F1232" s="121"/>
      <c r="G1232" s="160" t="e">
        <f ca="1">_xludf.IFS(F1232=BASE_DATOS!R$2,"N/A",F1232=BASE_DATOS!R$3,"N/A",F1232=BASE_DATOS!R$4,"INDICAR",F1232=BASE_DATOS!R$7,"N/A",F1232=BASE_DATOS!R$5,"INDICAR",F1232=BASE_DATOS!R$6,"INDICAR",F1232=BASE_DATOS!R$8," INDICAR",F1232=BASE_DATOS!R$9," ")</f>
        <v>#NAME?</v>
      </c>
      <c r="H1232" s="121"/>
      <c r="I1232" s="122"/>
      <c r="J1232" s="122"/>
      <c r="K1232" s="122"/>
      <c r="L1232" s="122"/>
      <c r="M1232" s="122"/>
      <c r="N1232" s="123">
        <f t="shared" si="32"/>
        <v>0</v>
      </c>
    </row>
    <row r="1233" spans="1:14" ht="14.5" hidden="1">
      <c r="A1233" s="252"/>
      <c r="B1233" s="137"/>
      <c r="C1233" s="138"/>
      <c r="D1233" s="158"/>
      <c r="E1233" s="140"/>
      <c r="F1233" s="121"/>
      <c r="G1233" s="160" t="e">
        <f ca="1">_xludf.IFS(F1233=BASE_DATOS!R$2,"N/A",F1233=BASE_DATOS!R$3,"N/A",F1233=BASE_DATOS!R$4,"INDICAR",F1233=BASE_DATOS!R$7,"N/A",F1233=BASE_DATOS!R$5,"INDICAR",F1233=BASE_DATOS!R$6,"INDICAR",F1233=BASE_DATOS!R$8," INDICAR",F1233=BASE_DATOS!R$9," ")</f>
        <v>#NAME?</v>
      </c>
      <c r="H1233" s="121"/>
      <c r="I1233" s="122"/>
      <c r="J1233" s="122"/>
      <c r="K1233" s="122"/>
      <c r="L1233" s="122"/>
      <c r="M1233" s="122"/>
      <c r="N1233" s="123">
        <f t="shared" si="32"/>
        <v>0</v>
      </c>
    </row>
    <row r="1234" spans="1:14" ht="14.5" hidden="1">
      <c r="A1234" s="252"/>
      <c r="B1234" s="137"/>
      <c r="C1234" s="138"/>
      <c r="D1234" s="158"/>
      <c r="E1234" s="140"/>
      <c r="F1234" s="121"/>
      <c r="G1234" s="160" t="e">
        <f ca="1">_xludf.IFS(F1234=BASE_DATOS!R$2,"N/A",F1234=BASE_DATOS!R$3,"N/A",F1234=BASE_DATOS!R$4,"INDICAR",F1234=BASE_DATOS!R$7,"N/A",F1234=BASE_DATOS!R$5,"INDICAR",F1234=BASE_DATOS!R$6,"INDICAR",F1234=BASE_DATOS!R$8," INDICAR",F1234=BASE_DATOS!R$9," ")</f>
        <v>#NAME?</v>
      </c>
      <c r="H1234" s="121"/>
      <c r="I1234" s="122"/>
      <c r="J1234" s="122"/>
      <c r="K1234" s="122"/>
      <c r="L1234" s="122"/>
      <c r="M1234" s="122"/>
      <c r="N1234" s="123">
        <f t="shared" si="32"/>
        <v>0</v>
      </c>
    </row>
    <row r="1235" spans="1:14" ht="14.5" hidden="1">
      <c r="A1235" s="253"/>
      <c r="B1235" s="137"/>
      <c r="C1235" s="140"/>
      <c r="D1235" s="158"/>
      <c r="E1235" s="140"/>
      <c r="F1235" s="121"/>
      <c r="G1235" s="160" t="e">
        <f ca="1">_xludf.IFS(F1235=BASE_DATOS!R$2,"N/A",F1235=BASE_DATOS!R$3,"N/A",F1235=BASE_DATOS!R$4,"INDICAR",F1235=BASE_DATOS!R$7,"N/A",F1235=BASE_DATOS!R$5,"INDICAR",F1235=BASE_DATOS!R$6,"INDICAR",F1235=BASE_DATOS!R$8," INDICAR",F1235=BASE_DATOS!R$9," ")</f>
        <v>#NAME?</v>
      </c>
      <c r="H1235" s="121"/>
      <c r="I1235" s="122"/>
      <c r="J1235" s="122"/>
      <c r="K1235" s="122"/>
      <c r="L1235" s="122"/>
      <c r="M1235" s="122"/>
      <c r="N1235" s="123">
        <f t="shared" si="32"/>
        <v>0</v>
      </c>
    </row>
    <row r="1236" spans="1:14" ht="14.5" hidden="1">
      <c r="A1236" s="251"/>
      <c r="B1236" s="137"/>
      <c r="C1236" s="138"/>
      <c r="D1236" s="158"/>
      <c r="E1236" s="140"/>
      <c r="F1236" s="121"/>
      <c r="G1236" s="160" t="e">
        <f ca="1">_xludf.IFS(F1236=BASE_DATOS!R$2,"N/A",F1236=BASE_DATOS!R$3,"N/A",F1236=BASE_DATOS!R$4,"INDICAR",F1236=BASE_DATOS!R$7,"N/A",F1236=BASE_DATOS!R$5,"INDICAR",F1236=BASE_DATOS!R$6,"INDICAR",F1236=BASE_DATOS!R$8," INDICAR",F1236=BASE_DATOS!R$9," ")</f>
        <v>#NAME?</v>
      </c>
      <c r="H1236" s="121"/>
      <c r="I1236" s="122"/>
      <c r="J1236" s="122"/>
      <c r="K1236" s="122"/>
      <c r="L1236" s="122"/>
      <c r="M1236" s="122"/>
      <c r="N1236" s="123">
        <f t="shared" si="32"/>
        <v>0</v>
      </c>
    </row>
    <row r="1237" spans="1:14" ht="14.5" hidden="1">
      <c r="A1237" s="252"/>
      <c r="B1237" s="137"/>
      <c r="C1237" s="138"/>
      <c r="D1237" s="158"/>
      <c r="E1237" s="140"/>
      <c r="F1237" s="121"/>
      <c r="G1237" s="160" t="e">
        <f ca="1">_xludf.IFS(F1237=BASE_DATOS!R$2,"N/A",F1237=BASE_DATOS!R$3,"N/A",F1237=BASE_DATOS!R$4,"INDICAR",F1237=BASE_DATOS!R$7,"N/A",F1237=BASE_DATOS!R$5,"INDICAR",F1237=BASE_DATOS!R$6,"INDICAR",F1237=BASE_DATOS!R$8," INDICAR",F1237=BASE_DATOS!R$9," ")</f>
        <v>#NAME?</v>
      </c>
      <c r="H1237" s="121"/>
      <c r="I1237" s="122"/>
      <c r="J1237" s="122"/>
      <c r="K1237" s="122"/>
      <c r="L1237" s="122"/>
      <c r="M1237" s="122"/>
      <c r="N1237" s="123">
        <f t="shared" si="32"/>
        <v>0</v>
      </c>
    </row>
    <row r="1238" spans="1:14" ht="14.5" hidden="1">
      <c r="A1238" s="252"/>
      <c r="B1238" s="137"/>
      <c r="C1238" s="138"/>
      <c r="D1238" s="158"/>
      <c r="E1238" s="140"/>
      <c r="F1238" s="121"/>
      <c r="G1238" s="160" t="e">
        <f ca="1">_xludf.IFS(F1238=BASE_DATOS!R$2,"N/A",F1238=BASE_DATOS!R$3,"N/A",F1238=BASE_DATOS!R$4,"INDICAR",F1238=BASE_DATOS!R$7,"N/A",F1238=BASE_DATOS!R$5,"INDICAR",F1238=BASE_DATOS!R$6,"INDICAR",F1238=BASE_DATOS!R$8," INDICAR",F1238=BASE_DATOS!R$9," ")</f>
        <v>#NAME?</v>
      </c>
      <c r="H1238" s="121"/>
      <c r="I1238" s="122"/>
      <c r="J1238" s="122"/>
      <c r="K1238" s="122"/>
      <c r="L1238" s="122"/>
      <c r="M1238" s="122"/>
      <c r="N1238" s="123">
        <f t="shared" si="32"/>
        <v>0</v>
      </c>
    </row>
    <row r="1239" spans="1:14" ht="14.5" hidden="1">
      <c r="A1239" s="252"/>
      <c r="B1239" s="137"/>
      <c r="C1239" s="138"/>
      <c r="D1239" s="158"/>
      <c r="E1239" s="140"/>
      <c r="F1239" s="121"/>
      <c r="G1239" s="160" t="e">
        <f ca="1">_xludf.IFS(F1239=BASE_DATOS!R$2,"N/A",F1239=BASE_DATOS!R$3,"N/A",F1239=BASE_DATOS!R$4,"INDICAR",F1239=BASE_DATOS!R$7,"N/A",F1239=BASE_DATOS!R$5,"INDICAR",F1239=BASE_DATOS!R$6,"INDICAR",F1239=BASE_DATOS!R$8," INDICAR",F1239=BASE_DATOS!R$9," ")</f>
        <v>#NAME?</v>
      </c>
      <c r="H1239" s="121"/>
      <c r="I1239" s="122"/>
      <c r="J1239" s="122"/>
      <c r="K1239" s="122"/>
      <c r="L1239" s="122"/>
      <c r="M1239" s="122"/>
      <c r="N1239" s="123">
        <f t="shared" si="32"/>
        <v>0</v>
      </c>
    </row>
    <row r="1240" spans="1:14" ht="14.5" hidden="1">
      <c r="A1240" s="252"/>
      <c r="B1240" s="137"/>
      <c r="C1240" s="138"/>
      <c r="D1240" s="158"/>
      <c r="E1240" s="140"/>
      <c r="F1240" s="121"/>
      <c r="G1240" s="160" t="e">
        <f ca="1">_xludf.IFS(F1240=BASE_DATOS!R$2,"N/A",F1240=BASE_DATOS!R$3,"N/A",F1240=BASE_DATOS!R$4,"INDICAR",F1240=BASE_DATOS!R$7,"N/A",F1240=BASE_DATOS!R$5,"INDICAR",F1240=BASE_DATOS!R$6,"INDICAR",F1240=BASE_DATOS!R$8," INDICAR",F1240=BASE_DATOS!R$9," ")</f>
        <v>#NAME?</v>
      </c>
      <c r="H1240" s="121"/>
      <c r="I1240" s="122"/>
      <c r="J1240" s="122"/>
      <c r="K1240" s="122"/>
      <c r="L1240" s="122"/>
      <c r="M1240" s="122"/>
      <c r="N1240" s="123">
        <f t="shared" si="32"/>
        <v>0</v>
      </c>
    </row>
    <row r="1241" spans="1:14" ht="14.5" hidden="1">
      <c r="A1241" s="252"/>
      <c r="B1241" s="137"/>
      <c r="C1241" s="138"/>
      <c r="D1241" s="158"/>
      <c r="E1241" s="140"/>
      <c r="F1241" s="121"/>
      <c r="G1241" s="160" t="e">
        <f ca="1">_xludf.IFS(F1241=BASE_DATOS!R$2,"N/A",F1241=BASE_DATOS!R$3,"N/A",F1241=BASE_DATOS!R$4,"INDICAR",F1241=BASE_DATOS!R$7,"N/A",F1241=BASE_DATOS!R$5,"INDICAR",F1241=BASE_DATOS!R$6,"INDICAR",F1241=BASE_DATOS!R$8," INDICAR",F1241=BASE_DATOS!R$9," ")</f>
        <v>#NAME?</v>
      </c>
      <c r="H1241" s="121"/>
      <c r="I1241" s="122"/>
      <c r="J1241" s="122"/>
      <c r="K1241" s="122"/>
      <c r="L1241" s="122"/>
      <c r="M1241" s="122"/>
      <c r="N1241" s="123">
        <f t="shared" si="32"/>
        <v>0</v>
      </c>
    </row>
    <row r="1242" spans="1:14" ht="14.5" hidden="1">
      <c r="A1242" s="252"/>
      <c r="B1242" s="137"/>
      <c r="C1242" s="138"/>
      <c r="D1242" s="158"/>
      <c r="E1242" s="140"/>
      <c r="F1242" s="121"/>
      <c r="G1242" s="160" t="e">
        <f ca="1">_xludf.IFS(F1242=BASE_DATOS!R$2,"N/A",F1242=BASE_DATOS!R$3,"N/A",F1242=BASE_DATOS!R$4,"INDICAR",F1242=BASE_DATOS!R$7,"N/A",F1242=BASE_DATOS!R$5,"INDICAR",F1242=BASE_DATOS!R$6,"INDICAR",F1242=BASE_DATOS!R$8," INDICAR",F1242=BASE_DATOS!R$9," ")</f>
        <v>#NAME?</v>
      </c>
      <c r="H1242" s="121"/>
      <c r="I1242" s="122"/>
      <c r="J1242" s="122"/>
      <c r="K1242" s="122"/>
      <c r="L1242" s="122"/>
      <c r="M1242" s="122"/>
      <c r="N1242" s="123">
        <f t="shared" si="32"/>
        <v>0</v>
      </c>
    </row>
    <row r="1243" spans="1:14" ht="14.5" hidden="1">
      <c r="A1243" s="252"/>
      <c r="B1243" s="137"/>
      <c r="C1243" s="138"/>
      <c r="D1243" s="158"/>
      <c r="E1243" s="140"/>
      <c r="F1243" s="121"/>
      <c r="G1243" s="160" t="e">
        <f ca="1">_xludf.IFS(F1243=BASE_DATOS!R$2,"N/A",F1243=BASE_DATOS!R$3,"N/A",F1243=BASE_DATOS!R$4,"INDICAR",F1243=BASE_DATOS!R$7,"N/A",F1243=BASE_DATOS!R$5,"INDICAR",F1243=BASE_DATOS!R$6,"INDICAR",F1243=BASE_DATOS!R$8," INDICAR",F1243=BASE_DATOS!R$9," ")</f>
        <v>#NAME?</v>
      </c>
      <c r="H1243" s="121"/>
      <c r="I1243" s="122"/>
      <c r="J1243" s="122"/>
      <c r="K1243" s="122"/>
      <c r="L1243" s="122"/>
      <c r="M1243" s="122"/>
      <c r="N1243" s="123">
        <f t="shared" si="32"/>
        <v>0</v>
      </c>
    </row>
    <row r="1244" spans="1:14" ht="14.5" hidden="1">
      <c r="A1244" s="252"/>
      <c r="B1244" s="137"/>
      <c r="C1244" s="138"/>
      <c r="D1244" s="158"/>
      <c r="E1244" s="140"/>
      <c r="F1244" s="121"/>
      <c r="G1244" s="160" t="e">
        <f ca="1">_xludf.IFS(F1244=BASE_DATOS!R$2,"N/A",F1244=BASE_DATOS!R$3,"N/A",F1244=BASE_DATOS!R$4,"INDICAR",F1244=BASE_DATOS!R$7,"N/A",F1244=BASE_DATOS!R$5,"INDICAR",F1244=BASE_DATOS!R$6,"INDICAR",F1244=BASE_DATOS!R$8," INDICAR",F1244=BASE_DATOS!R$9," ")</f>
        <v>#NAME?</v>
      </c>
      <c r="H1244" s="121"/>
      <c r="I1244" s="122"/>
      <c r="J1244" s="122"/>
      <c r="K1244" s="122"/>
      <c r="L1244" s="122"/>
      <c r="M1244" s="122"/>
      <c r="N1244" s="123">
        <f t="shared" si="32"/>
        <v>0</v>
      </c>
    </row>
    <row r="1245" spans="1:14" ht="14.5" hidden="1">
      <c r="A1245" s="252"/>
      <c r="B1245" s="137"/>
      <c r="C1245" s="138"/>
      <c r="D1245" s="158"/>
      <c r="E1245" s="140"/>
      <c r="F1245" s="121"/>
      <c r="G1245" s="160" t="e">
        <f ca="1">_xludf.IFS(F1245=BASE_DATOS!R$2,"N/A",F1245=BASE_DATOS!R$3,"N/A",F1245=BASE_DATOS!R$4,"INDICAR",F1245=BASE_DATOS!R$7,"N/A",F1245=BASE_DATOS!R$5,"INDICAR",F1245=BASE_DATOS!R$6,"INDICAR",F1245=BASE_DATOS!R$8," INDICAR",F1245=BASE_DATOS!R$9," ")</f>
        <v>#NAME?</v>
      </c>
      <c r="H1245" s="121"/>
      <c r="I1245" s="122"/>
      <c r="J1245" s="122"/>
      <c r="K1245" s="122"/>
      <c r="L1245" s="122"/>
      <c r="M1245" s="122"/>
      <c r="N1245" s="123">
        <f t="shared" si="32"/>
        <v>0</v>
      </c>
    </row>
    <row r="1246" spans="1:14" ht="14.5" hidden="1">
      <c r="A1246" s="253"/>
      <c r="B1246" s="137"/>
      <c r="C1246" s="140"/>
      <c r="D1246" s="158"/>
      <c r="E1246" s="140"/>
      <c r="F1246" s="121"/>
      <c r="G1246" s="160" t="e">
        <f ca="1">_xludf.IFS(F1246=BASE_DATOS!R$2,"N/A",F1246=BASE_DATOS!R$3,"N/A",F1246=BASE_DATOS!R$4,"INDICAR",F1246=BASE_DATOS!R$7,"N/A",F1246=BASE_DATOS!R$5,"INDICAR",F1246=BASE_DATOS!R$6,"INDICAR",F1246=BASE_DATOS!R$8," INDICAR",F1246=BASE_DATOS!R$9," ")</f>
        <v>#NAME?</v>
      </c>
      <c r="H1246" s="121"/>
      <c r="I1246" s="122"/>
      <c r="J1246" s="122"/>
      <c r="K1246" s="122"/>
      <c r="L1246" s="122"/>
      <c r="M1246" s="122"/>
      <c r="N1246" s="123">
        <f t="shared" si="32"/>
        <v>0</v>
      </c>
    </row>
    <row r="1247" spans="1:14" ht="14.5">
      <c r="A1247" s="142"/>
      <c r="B1247" s="143"/>
      <c r="C1247" s="142"/>
      <c r="D1247" s="142"/>
      <c r="E1247" s="142"/>
      <c r="F1247" s="142"/>
      <c r="G1247" s="142"/>
      <c r="H1247" s="142"/>
      <c r="I1247" s="142"/>
      <c r="J1247" s="143"/>
      <c r="K1247" s="143"/>
      <c r="L1247" s="143"/>
      <c r="M1247" s="143"/>
      <c r="N1247" s="144"/>
    </row>
    <row r="1248" spans="1:14" ht="14.5">
      <c r="A1248" s="145"/>
      <c r="B1248" s="146"/>
      <c r="C1248" s="145"/>
      <c r="D1248" s="145"/>
      <c r="E1248" s="145"/>
      <c r="F1248" s="145"/>
      <c r="G1248" s="145"/>
      <c r="H1248" s="145"/>
      <c r="I1248" s="145"/>
      <c r="J1248" s="146"/>
      <c r="K1248" s="146"/>
      <c r="L1248" s="146"/>
      <c r="M1248" s="146"/>
      <c r="N1248" s="147"/>
    </row>
    <row r="1249" spans="1:14" ht="23.25" customHeight="1">
      <c r="A1249" s="254" t="s">
        <v>413</v>
      </c>
      <c r="B1249" s="255"/>
      <c r="C1249" s="254" t="s">
        <v>225</v>
      </c>
      <c r="D1249" s="256"/>
      <c r="E1249" s="256"/>
      <c r="F1249" s="256"/>
      <c r="G1249" s="256"/>
      <c r="H1249" s="256"/>
      <c r="I1249" s="256"/>
      <c r="J1249" s="256"/>
      <c r="K1249" s="256"/>
      <c r="L1249" s="256"/>
      <c r="M1249" s="256"/>
      <c r="N1249" s="255"/>
    </row>
    <row r="1250" spans="1:14" ht="31">
      <c r="A1250" s="99" t="s">
        <v>19</v>
      </c>
      <c r="B1250" s="257" t="s">
        <v>90</v>
      </c>
      <c r="C1250" s="255"/>
      <c r="D1250" s="99" t="s">
        <v>447</v>
      </c>
      <c r="E1250" s="258" t="str">
        <f t="array" ref="E1250">INDEX(BASE_DATOS!U$2:U$103,MATCH(C1249,BASE_DATOS!W$2:W$103,0))</f>
        <v>Fortalecer el desarrollo de la acción sustantiva y sus modalidades (MAS) en correspondencia con las áreas estratégicas institucionales, mayor nivel de articulación, gestión más flexible e impacto para propiciar el desarrollo humano sostenible en las regiones, los territorios y las comunidades</v>
      </c>
      <c r="F1250" s="256"/>
      <c r="G1250" s="256"/>
      <c r="H1250" s="256"/>
      <c r="I1250" s="256"/>
      <c r="J1250" s="256"/>
      <c r="K1250" s="256"/>
      <c r="L1250" s="256"/>
      <c r="M1250" s="256"/>
      <c r="N1250" s="255"/>
    </row>
    <row r="1251" spans="1:14" ht="25.5" customHeight="1">
      <c r="A1251" s="259" t="s">
        <v>415</v>
      </c>
      <c r="B1251" s="277" t="s">
        <v>255</v>
      </c>
      <c r="C1251" s="261"/>
      <c r="D1251" s="262"/>
      <c r="E1251" s="268" t="s">
        <v>416</v>
      </c>
      <c r="F1251" s="273" t="str">
        <f t="array" ref="F1251">INDEX(BASE_DATOS!Y$2:Y$103,MATCH(B1251,BASE_DATOS!X$2:X$103,0))</f>
        <v>P. Institucionales E.O. 
P. Calidad 
P.I. Extensión Universitaria 
P.I. Investigación Universitaria 
P. para la protección y fomento de la propiedad intelectual generada en la UNA 
P. para la conservación del patrimonio académico institucional</v>
      </c>
      <c r="G1251" s="247"/>
      <c r="H1251" s="247"/>
      <c r="I1251" s="274" t="s">
        <v>417</v>
      </c>
      <c r="J1251" s="283" t="str">
        <f t="array" ref="J1251">INDEX(BASE_DATOS!Z$2:Z$103,MATCH(B1251,BASE_DATOS!X$2:X$103,0))</f>
        <v>Cantidad de acciones para el reconocimiento de méritos e incentivos derivados de la producción académica</v>
      </c>
      <c r="K1251" s="256"/>
      <c r="L1251" s="256"/>
      <c r="M1251" s="256"/>
      <c r="N1251" s="255"/>
    </row>
    <row r="1252" spans="1:14" ht="18" customHeight="1">
      <c r="A1252" s="252"/>
      <c r="B1252" s="263"/>
      <c r="C1252" s="247"/>
      <c r="D1252" s="264"/>
      <c r="E1252" s="252"/>
      <c r="F1252" s="247"/>
      <c r="G1252" s="247"/>
      <c r="H1252" s="247"/>
      <c r="I1252" s="252"/>
      <c r="J1252" s="276"/>
      <c r="K1252" s="256"/>
      <c r="L1252" s="256"/>
      <c r="M1252" s="256"/>
      <c r="N1252" s="255"/>
    </row>
    <row r="1253" spans="1:14" ht="18" customHeight="1">
      <c r="A1253" s="252"/>
      <c r="B1253" s="263"/>
      <c r="C1253" s="247"/>
      <c r="D1253" s="264"/>
      <c r="E1253" s="252"/>
      <c r="F1253" s="247"/>
      <c r="G1253" s="247"/>
      <c r="H1253" s="247"/>
      <c r="I1253" s="252"/>
      <c r="J1253" s="276"/>
      <c r="K1253" s="256"/>
      <c r="L1253" s="256"/>
      <c r="M1253" s="256"/>
      <c r="N1253" s="255"/>
    </row>
    <row r="1254" spans="1:14" ht="18" customHeight="1">
      <c r="A1254" s="253"/>
      <c r="B1254" s="265"/>
      <c r="C1254" s="266"/>
      <c r="D1254" s="267"/>
      <c r="E1254" s="253"/>
      <c r="F1254" s="266"/>
      <c r="G1254" s="266"/>
      <c r="H1254" s="266"/>
      <c r="I1254" s="253"/>
      <c r="J1254" s="276"/>
      <c r="K1254" s="256"/>
      <c r="L1254" s="256"/>
      <c r="M1254" s="256"/>
      <c r="N1254" s="255"/>
    </row>
    <row r="1255" spans="1:14" ht="21" customHeight="1">
      <c r="A1255" s="269" t="s">
        <v>418</v>
      </c>
      <c r="B1255" s="269" t="s">
        <v>419</v>
      </c>
      <c r="C1255" s="270" t="s">
        <v>420</v>
      </c>
      <c r="D1255" s="269" t="s">
        <v>421</v>
      </c>
      <c r="E1255" s="269" t="s">
        <v>422</v>
      </c>
      <c r="F1255" s="272" t="s">
        <v>16</v>
      </c>
      <c r="G1255" s="269" t="s">
        <v>423</v>
      </c>
      <c r="H1255" s="269" t="s">
        <v>424</v>
      </c>
      <c r="I1255" s="271" t="s">
        <v>425</v>
      </c>
      <c r="J1255" s="256"/>
      <c r="K1255" s="256"/>
      <c r="L1255" s="256"/>
      <c r="M1255" s="256"/>
      <c r="N1255" s="255"/>
    </row>
    <row r="1256" spans="1:14" ht="21" customHeight="1">
      <c r="A1256" s="253"/>
      <c r="B1256" s="253"/>
      <c r="C1256" s="253"/>
      <c r="D1256" s="253"/>
      <c r="E1256" s="253"/>
      <c r="F1256" s="265"/>
      <c r="G1256" s="253"/>
      <c r="H1256" s="253"/>
      <c r="I1256" s="100">
        <v>2023</v>
      </c>
      <c r="J1256" s="100">
        <v>2024</v>
      </c>
      <c r="K1256" s="100">
        <v>2025</v>
      </c>
      <c r="L1256" s="100">
        <v>2026</v>
      </c>
      <c r="M1256" s="100">
        <v>2027</v>
      </c>
      <c r="N1256" s="148" t="s">
        <v>426</v>
      </c>
    </row>
    <row r="1257" spans="1:14" ht="33.75" customHeight="1">
      <c r="A1257" s="248" t="s">
        <v>774</v>
      </c>
      <c r="B1257" s="137" t="s">
        <v>135</v>
      </c>
      <c r="C1257" s="138" t="s">
        <v>775</v>
      </c>
      <c r="D1257" s="162">
        <v>1</v>
      </c>
      <c r="E1257" s="113">
        <v>0</v>
      </c>
      <c r="F1257" s="126" t="s">
        <v>25</v>
      </c>
      <c r="G1257" s="141" t="e">
        <f ca="1">_xludf.IFS(F1257=BASE_DATOS!R$2,"N/A",F1257=BASE_DATOS!R$3,"N/A",F1257=BASE_DATOS!R$4,"INDICAR",F1257=BASE_DATOS!R$7,"N/A",F1257=BASE_DATOS!R$5,"INDICAR",F1257=BASE_DATOS!R$6,"INDICAR",F1257=BASE_DATOS!R$8," INDICAR",F1257=BASE_DATOS!R$9," ")</f>
        <v>#NAME?</v>
      </c>
      <c r="H1257" s="126" t="s">
        <v>430</v>
      </c>
      <c r="I1257" s="154">
        <v>0.2</v>
      </c>
      <c r="J1257" s="154">
        <v>0.2</v>
      </c>
      <c r="K1257" s="154">
        <v>0.2</v>
      </c>
      <c r="L1257" s="154">
        <v>0.2</v>
      </c>
      <c r="M1257" s="154">
        <v>0.2</v>
      </c>
      <c r="N1257" s="123">
        <f t="shared" ref="N1257:N1289" si="33">SUM(I1257:M1257)</f>
        <v>1</v>
      </c>
    </row>
    <row r="1258" spans="1:14" ht="32.25" customHeight="1">
      <c r="A1258" s="249"/>
      <c r="B1258" s="137" t="s">
        <v>135</v>
      </c>
      <c r="C1258" s="140" t="s">
        <v>776</v>
      </c>
      <c r="D1258" s="162">
        <v>5</v>
      </c>
      <c r="E1258" s="113">
        <v>0</v>
      </c>
      <c r="F1258" s="126" t="s">
        <v>25</v>
      </c>
      <c r="G1258" s="141" t="e">
        <f ca="1">_xludf.IFS(F1258=BASE_DATOS!R$2,"N/A",F1258=BASE_DATOS!R$3,"N/A",F1258=BASE_DATOS!R$4,"INDICAR",F1258=BASE_DATOS!R$7,"N/A",F1258=BASE_DATOS!R$5,"INDICAR",F1258=BASE_DATOS!R$6,"INDICAR",F1258=BASE_DATOS!R$8," INDICAR",F1258=BASE_DATOS!R$9," ")</f>
        <v>#NAME?</v>
      </c>
      <c r="H1258" s="126" t="s">
        <v>430</v>
      </c>
      <c r="I1258" s="154">
        <v>0.2</v>
      </c>
      <c r="J1258" s="154">
        <v>0.2</v>
      </c>
      <c r="K1258" s="154">
        <v>0.2</v>
      </c>
      <c r="L1258" s="154">
        <v>0.2</v>
      </c>
      <c r="M1258" s="154">
        <v>0.2</v>
      </c>
      <c r="N1258" s="123">
        <f t="shared" si="33"/>
        <v>1</v>
      </c>
    </row>
    <row r="1259" spans="1:14" ht="14.5" hidden="1">
      <c r="A1259" s="249"/>
      <c r="B1259" s="137"/>
      <c r="C1259" s="138"/>
      <c r="D1259" s="158"/>
      <c r="E1259" s="140"/>
      <c r="F1259" s="121"/>
      <c r="G1259" s="160" t="e">
        <f ca="1">_xludf.IFS(F1259=BASE_DATOS!R$2,"N/A",F1259=BASE_DATOS!R$3,"N/A",F1259=BASE_DATOS!R$4,"INDICAR",F1259=BASE_DATOS!R$7,"N/A",F1259=BASE_DATOS!R$5,"INDICAR",F1259=BASE_DATOS!R$6,"INDICAR",F1259=BASE_DATOS!R$8," INDICAR",F1259=BASE_DATOS!R$9," ")</f>
        <v>#NAME?</v>
      </c>
      <c r="H1259" s="121"/>
      <c r="I1259" s="122"/>
      <c r="J1259" s="122"/>
      <c r="K1259" s="122"/>
      <c r="L1259" s="122"/>
      <c r="M1259" s="122"/>
      <c r="N1259" s="123">
        <f t="shared" si="33"/>
        <v>0</v>
      </c>
    </row>
    <row r="1260" spans="1:14" ht="14.5" hidden="1">
      <c r="A1260" s="249"/>
      <c r="B1260" s="137"/>
      <c r="C1260" s="138"/>
      <c r="D1260" s="158"/>
      <c r="E1260" s="140"/>
      <c r="F1260" s="121"/>
      <c r="G1260" s="160" t="e">
        <f ca="1">_xludf.IFS(F1260=BASE_DATOS!R$2,"N/A",F1260=BASE_DATOS!R$3,"N/A",F1260=BASE_DATOS!R$4,"INDICAR",F1260=BASE_DATOS!R$7,"N/A",F1260=BASE_DATOS!R$5,"INDICAR",F1260=BASE_DATOS!R$6,"INDICAR",F1260=BASE_DATOS!R$8," INDICAR",F1260=BASE_DATOS!R$9," ")</f>
        <v>#NAME?</v>
      </c>
      <c r="H1260" s="121"/>
      <c r="I1260" s="122"/>
      <c r="J1260" s="122"/>
      <c r="K1260" s="122"/>
      <c r="L1260" s="122"/>
      <c r="M1260" s="122"/>
      <c r="N1260" s="123">
        <f t="shared" si="33"/>
        <v>0</v>
      </c>
    </row>
    <row r="1261" spans="1:14" ht="14.5" hidden="1">
      <c r="A1261" s="249"/>
      <c r="B1261" s="137"/>
      <c r="C1261" s="138"/>
      <c r="D1261" s="158"/>
      <c r="E1261" s="140"/>
      <c r="F1261" s="121"/>
      <c r="G1261" s="160" t="e">
        <f ca="1">_xludf.IFS(F1261=BASE_DATOS!R$2,"N/A",F1261=BASE_DATOS!R$3,"N/A",F1261=BASE_DATOS!R$4,"INDICAR",F1261=BASE_DATOS!R$7,"N/A",F1261=BASE_DATOS!R$5,"INDICAR",F1261=BASE_DATOS!R$6,"INDICAR",F1261=BASE_DATOS!R$8," INDICAR",F1261=BASE_DATOS!R$9," ")</f>
        <v>#NAME?</v>
      </c>
      <c r="H1261" s="121"/>
      <c r="I1261" s="122"/>
      <c r="J1261" s="122"/>
      <c r="K1261" s="122"/>
      <c r="L1261" s="122"/>
      <c r="M1261" s="122"/>
      <c r="N1261" s="123">
        <f t="shared" si="33"/>
        <v>0</v>
      </c>
    </row>
    <row r="1262" spans="1:14" ht="14.5" hidden="1">
      <c r="A1262" s="249"/>
      <c r="B1262" s="137"/>
      <c r="C1262" s="138"/>
      <c r="D1262" s="158"/>
      <c r="E1262" s="140"/>
      <c r="F1262" s="121"/>
      <c r="G1262" s="160" t="e">
        <f ca="1">_xludf.IFS(F1262=BASE_DATOS!R$2,"N/A",F1262=BASE_DATOS!R$3,"N/A",F1262=BASE_DATOS!R$4,"INDICAR",F1262=BASE_DATOS!R$7,"N/A",F1262=BASE_DATOS!R$5,"INDICAR",F1262=BASE_DATOS!R$6,"INDICAR",F1262=BASE_DATOS!R$8," INDICAR",F1262=BASE_DATOS!R$9," ")</f>
        <v>#NAME?</v>
      </c>
      <c r="H1262" s="121"/>
      <c r="I1262" s="122"/>
      <c r="J1262" s="122"/>
      <c r="K1262" s="122"/>
      <c r="L1262" s="122"/>
      <c r="M1262" s="122"/>
      <c r="N1262" s="123">
        <f t="shared" si="33"/>
        <v>0</v>
      </c>
    </row>
    <row r="1263" spans="1:14" ht="14.5" hidden="1">
      <c r="A1263" s="249"/>
      <c r="B1263" s="137"/>
      <c r="C1263" s="138"/>
      <c r="D1263" s="158"/>
      <c r="E1263" s="140"/>
      <c r="F1263" s="121"/>
      <c r="G1263" s="160" t="e">
        <f ca="1">_xludf.IFS(F1263=BASE_DATOS!R$2,"N/A",F1263=BASE_DATOS!R$3,"N/A",F1263=BASE_DATOS!R$4,"INDICAR",F1263=BASE_DATOS!R$7,"N/A",F1263=BASE_DATOS!R$5,"INDICAR",F1263=BASE_DATOS!R$6,"INDICAR",F1263=BASE_DATOS!R$8," INDICAR",F1263=BASE_DATOS!R$9," ")</f>
        <v>#NAME?</v>
      </c>
      <c r="H1263" s="121"/>
      <c r="I1263" s="122"/>
      <c r="J1263" s="122"/>
      <c r="K1263" s="122"/>
      <c r="L1263" s="122"/>
      <c r="M1263" s="122"/>
      <c r="N1263" s="123">
        <f t="shared" si="33"/>
        <v>0</v>
      </c>
    </row>
    <row r="1264" spans="1:14" ht="14.5" hidden="1">
      <c r="A1264" s="249"/>
      <c r="B1264" s="137"/>
      <c r="C1264" s="138"/>
      <c r="D1264" s="158"/>
      <c r="E1264" s="140"/>
      <c r="F1264" s="121"/>
      <c r="G1264" s="160" t="e">
        <f ca="1">_xludf.IFS(F1264=BASE_DATOS!R$2,"N/A",F1264=BASE_DATOS!R$3,"N/A",F1264=BASE_DATOS!R$4,"INDICAR",F1264=BASE_DATOS!R$7,"N/A",F1264=BASE_DATOS!R$5,"INDICAR",F1264=BASE_DATOS!R$6,"INDICAR",F1264=BASE_DATOS!R$8," INDICAR",F1264=BASE_DATOS!R$9," ")</f>
        <v>#NAME?</v>
      </c>
      <c r="H1264" s="121"/>
      <c r="I1264" s="122"/>
      <c r="J1264" s="122"/>
      <c r="K1264" s="122"/>
      <c r="L1264" s="122"/>
      <c r="M1264" s="122"/>
      <c r="N1264" s="123">
        <f t="shared" si="33"/>
        <v>0</v>
      </c>
    </row>
    <row r="1265" spans="1:14" ht="14.5" hidden="1">
      <c r="A1265" s="249"/>
      <c r="B1265" s="137"/>
      <c r="C1265" s="138"/>
      <c r="D1265" s="158"/>
      <c r="E1265" s="140"/>
      <c r="F1265" s="121"/>
      <c r="G1265" s="160" t="e">
        <f ca="1">_xludf.IFS(F1265=BASE_DATOS!R$2,"N/A",F1265=BASE_DATOS!R$3,"N/A",F1265=BASE_DATOS!R$4,"INDICAR",F1265=BASE_DATOS!R$7,"N/A",F1265=BASE_DATOS!R$5,"INDICAR",F1265=BASE_DATOS!R$6,"INDICAR",F1265=BASE_DATOS!R$8," INDICAR",F1265=BASE_DATOS!R$9," ")</f>
        <v>#NAME?</v>
      </c>
      <c r="H1265" s="121"/>
      <c r="I1265" s="122"/>
      <c r="J1265" s="122"/>
      <c r="K1265" s="122"/>
      <c r="L1265" s="122"/>
      <c r="M1265" s="122"/>
      <c r="N1265" s="123">
        <f t="shared" si="33"/>
        <v>0</v>
      </c>
    </row>
    <row r="1266" spans="1:14" ht="14.5" hidden="1">
      <c r="A1266" s="249"/>
      <c r="B1266" s="137"/>
      <c r="C1266" s="138"/>
      <c r="D1266" s="158"/>
      <c r="E1266" s="140"/>
      <c r="F1266" s="121"/>
      <c r="G1266" s="160" t="e">
        <f ca="1">_xludf.IFS(F1266=BASE_DATOS!R$2,"N/A",F1266=BASE_DATOS!R$3,"N/A",F1266=BASE_DATOS!R$4,"INDICAR",F1266=BASE_DATOS!R$7,"N/A",F1266=BASE_DATOS!R$5,"INDICAR",F1266=BASE_DATOS!R$6,"INDICAR",F1266=BASE_DATOS!R$8," INDICAR",F1266=BASE_DATOS!R$9," ")</f>
        <v>#NAME?</v>
      </c>
      <c r="H1266" s="121"/>
      <c r="I1266" s="122"/>
      <c r="J1266" s="122"/>
      <c r="K1266" s="122"/>
      <c r="L1266" s="122"/>
      <c r="M1266" s="122"/>
      <c r="N1266" s="123">
        <f t="shared" si="33"/>
        <v>0</v>
      </c>
    </row>
    <row r="1267" spans="1:14" ht="14.5" hidden="1">
      <c r="A1267" s="250"/>
      <c r="B1267" s="137"/>
      <c r="C1267" s="140"/>
      <c r="D1267" s="158"/>
      <c r="E1267" s="140"/>
      <c r="F1267" s="121"/>
      <c r="G1267" s="160" t="e">
        <f ca="1">_xludf.IFS(F1267=BASE_DATOS!R$2,"N/A",F1267=BASE_DATOS!R$3,"N/A",F1267=BASE_DATOS!R$4,"INDICAR",F1267=BASE_DATOS!R$7,"N/A",F1267=BASE_DATOS!R$5,"INDICAR",F1267=BASE_DATOS!R$6,"INDICAR",F1267=BASE_DATOS!R$8," INDICAR",F1267=BASE_DATOS!R$9," ")</f>
        <v>#NAME?</v>
      </c>
      <c r="H1267" s="121"/>
      <c r="I1267" s="122"/>
      <c r="J1267" s="122"/>
      <c r="K1267" s="122"/>
      <c r="L1267" s="122"/>
      <c r="M1267" s="122"/>
      <c r="N1267" s="123">
        <f t="shared" si="33"/>
        <v>0</v>
      </c>
    </row>
    <row r="1268" spans="1:14" ht="14.5" hidden="1">
      <c r="A1268" s="251"/>
      <c r="B1268" s="137"/>
      <c r="C1268" s="138"/>
      <c r="D1268" s="158"/>
      <c r="E1268" s="140"/>
      <c r="F1268" s="121"/>
      <c r="G1268" s="160" t="e">
        <f ca="1">_xludf.IFS(F1268=BASE_DATOS!R$2,"N/A",F1268=BASE_DATOS!R$3,"N/A",F1268=BASE_DATOS!R$4,"INDICAR",F1268=BASE_DATOS!R$7,"N/A",F1268=BASE_DATOS!R$5,"INDICAR",F1268=BASE_DATOS!R$6,"INDICAR",F1268=BASE_DATOS!R$8," INDICAR",F1268=BASE_DATOS!R$9," ")</f>
        <v>#NAME?</v>
      </c>
      <c r="H1268" s="121"/>
      <c r="I1268" s="122"/>
      <c r="J1268" s="122"/>
      <c r="K1268" s="122"/>
      <c r="L1268" s="122"/>
      <c r="M1268" s="122"/>
      <c r="N1268" s="123">
        <f t="shared" si="33"/>
        <v>0</v>
      </c>
    </row>
    <row r="1269" spans="1:14" ht="14.5" hidden="1">
      <c r="A1269" s="252"/>
      <c r="B1269" s="137"/>
      <c r="C1269" s="138"/>
      <c r="D1269" s="158"/>
      <c r="E1269" s="140"/>
      <c r="F1269" s="121"/>
      <c r="G1269" s="160" t="e">
        <f ca="1">_xludf.IFS(F1269=BASE_DATOS!R$2,"N/A",F1269=BASE_DATOS!R$3,"N/A",F1269=BASE_DATOS!R$4,"INDICAR",F1269=BASE_DATOS!R$7,"N/A",F1269=BASE_DATOS!R$5,"INDICAR",F1269=BASE_DATOS!R$6,"INDICAR",F1269=BASE_DATOS!R$8," INDICAR",F1269=BASE_DATOS!R$9," ")</f>
        <v>#NAME?</v>
      </c>
      <c r="H1269" s="121"/>
      <c r="I1269" s="122"/>
      <c r="J1269" s="122"/>
      <c r="K1269" s="122"/>
      <c r="L1269" s="122"/>
      <c r="M1269" s="122"/>
      <c r="N1269" s="123">
        <f t="shared" si="33"/>
        <v>0</v>
      </c>
    </row>
    <row r="1270" spans="1:14" ht="14.5" hidden="1">
      <c r="A1270" s="252"/>
      <c r="B1270" s="137"/>
      <c r="C1270" s="138"/>
      <c r="D1270" s="158"/>
      <c r="E1270" s="140"/>
      <c r="F1270" s="121"/>
      <c r="G1270" s="160" t="e">
        <f ca="1">_xludf.IFS(F1270=BASE_DATOS!R$2,"N/A",F1270=BASE_DATOS!R$3,"N/A",F1270=BASE_DATOS!R$4,"INDICAR",F1270=BASE_DATOS!R$7,"N/A",F1270=BASE_DATOS!R$5,"INDICAR",F1270=BASE_DATOS!R$6,"INDICAR",F1270=BASE_DATOS!R$8," INDICAR",F1270=BASE_DATOS!R$9," ")</f>
        <v>#NAME?</v>
      </c>
      <c r="H1270" s="121"/>
      <c r="I1270" s="122"/>
      <c r="J1270" s="122"/>
      <c r="K1270" s="122"/>
      <c r="L1270" s="122"/>
      <c r="M1270" s="122"/>
      <c r="N1270" s="123">
        <f t="shared" si="33"/>
        <v>0</v>
      </c>
    </row>
    <row r="1271" spans="1:14" ht="14.5" hidden="1">
      <c r="A1271" s="252"/>
      <c r="B1271" s="137"/>
      <c r="C1271" s="138"/>
      <c r="D1271" s="158"/>
      <c r="E1271" s="140"/>
      <c r="F1271" s="121"/>
      <c r="G1271" s="160" t="e">
        <f ca="1">_xludf.IFS(F1271=BASE_DATOS!R$2,"N/A",F1271=BASE_DATOS!R$3,"N/A",F1271=BASE_DATOS!R$4,"INDICAR",F1271=BASE_DATOS!R$7,"N/A",F1271=BASE_DATOS!R$5,"INDICAR",F1271=BASE_DATOS!R$6,"INDICAR",F1271=BASE_DATOS!R$8," INDICAR",F1271=BASE_DATOS!R$9," ")</f>
        <v>#NAME?</v>
      </c>
      <c r="H1271" s="121"/>
      <c r="I1271" s="122"/>
      <c r="J1271" s="122"/>
      <c r="K1271" s="122"/>
      <c r="L1271" s="122"/>
      <c r="M1271" s="122"/>
      <c r="N1271" s="123">
        <f t="shared" si="33"/>
        <v>0</v>
      </c>
    </row>
    <row r="1272" spans="1:14" ht="14.5" hidden="1">
      <c r="A1272" s="252"/>
      <c r="B1272" s="137"/>
      <c r="C1272" s="138"/>
      <c r="D1272" s="158"/>
      <c r="E1272" s="140"/>
      <c r="F1272" s="121"/>
      <c r="G1272" s="160" t="e">
        <f ca="1">_xludf.IFS(F1272=BASE_DATOS!R$2,"N/A",F1272=BASE_DATOS!R$3,"N/A",F1272=BASE_DATOS!R$4,"INDICAR",F1272=BASE_DATOS!R$7,"N/A",F1272=BASE_DATOS!R$5,"INDICAR",F1272=BASE_DATOS!R$6,"INDICAR",F1272=BASE_DATOS!R$8," INDICAR",F1272=BASE_DATOS!R$9," ")</f>
        <v>#NAME?</v>
      </c>
      <c r="H1272" s="121"/>
      <c r="I1272" s="122"/>
      <c r="J1272" s="122"/>
      <c r="K1272" s="122"/>
      <c r="L1272" s="122"/>
      <c r="M1272" s="122"/>
      <c r="N1272" s="123">
        <f t="shared" si="33"/>
        <v>0</v>
      </c>
    </row>
    <row r="1273" spans="1:14" ht="14.5" hidden="1">
      <c r="A1273" s="252"/>
      <c r="B1273" s="137"/>
      <c r="C1273" s="138"/>
      <c r="D1273" s="158"/>
      <c r="E1273" s="140"/>
      <c r="F1273" s="121"/>
      <c r="G1273" s="160" t="e">
        <f ca="1">_xludf.IFS(F1273=BASE_DATOS!R$2,"N/A",F1273=BASE_DATOS!R$3,"N/A",F1273=BASE_DATOS!R$4,"INDICAR",F1273=BASE_DATOS!R$7,"N/A",F1273=BASE_DATOS!R$5,"INDICAR",F1273=BASE_DATOS!R$6,"INDICAR",F1273=BASE_DATOS!R$8," INDICAR",F1273=BASE_DATOS!R$9," ")</f>
        <v>#NAME?</v>
      </c>
      <c r="H1273" s="121"/>
      <c r="I1273" s="122"/>
      <c r="J1273" s="122"/>
      <c r="K1273" s="122"/>
      <c r="L1273" s="122"/>
      <c r="M1273" s="122"/>
      <c r="N1273" s="123">
        <f t="shared" si="33"/>
        <v>0</v>
      </c>
    </row>
    <row r="1274" spans="1:14" ht="14.5" hidden="1">
      <c r="A1274" s="252"/>
      <c r="B1274" s="137"/>
      <c r="C1274" s="138"/>
      <c r="D1274" s="158"/>
      <c r="E1274" s="140"/>
      <c r="F1274" s="121"/>
      <c r="G1274" s="160" t="e">
        <f ca="1">_xludf.IFS(F1274=BASE_DATOS!R$2,"N/A",F1274=BASE_DATOS!R$3,"N/A",F1274=BASE_DATOS!R$4,"INDICAR",F1274=BASE_DATOS!R$7,"N/A",F1274=BASE_DATOS!R$5,"INDICAR",F1274=BASE_DATOS!R$6,"INDICAR",F1274=BASE_DATOS!R$8," INDICAR",F1274=BASE_DATOS!R$9," ")</f>
        <v>#NAME?</v>
      </c>
      <c r="H1274" s="121"/>
      <c r="I1274" s="122"/>
      <c r="J1274" s="122"/>
      <c r="K1274" s="122"/>
      <c r="L1274" s="122"/>
      <c r="M1274" s="122"/>
      <c r="N1274" s="123">
        <f t="shared" si="33"/>
        <v>0</v>
      </c>
    </row>
    <row r="1275" spans="1:14" ht="14.5" hidden="1">
      <c r="A1275" s="252"/>
      <c r="B1275" s="137"/>
      <c r="C1275" s="138"/>
      <c r="D1275" s="158"/>
      <c r="E1275" s="140"/>
      <c r="F1275" s="121"/>
      <c r="G1275" s="160" t="e">
        <f ca="1">_xludf.IFS(F1275=BASE_DATOS!R$2,"N/A",F1275=BASE_DATOS!R$3,"N/A",F1275=BASE_DATOS!R$4,"INDICAR",F1275=BASE_DATOS!R$7,"N/A",F1275=BASE_DATOS!R$5,"INDICAR",F1275=BASE_DATOS!R$6,"INDICAR",F1275=BASE_DATOS!R$8," INDICAR",F1275=BASE_DATOS!R$9," ")</f>
        <v>#NAME?</v>
      </c>
      <c r="H1275" s="121"/>
      <c r="I1275" s="122"/>
      <c r="J1275" s="122"/>
      <c r="K1275" s="122"/>
      <c r="L1275" s="122"/>
      <c r="M1275" s="122"/>
      <c r="N1275" s="123">
        <f t="shared" si="33"/>
        <v>0</v>
      </c>
    </row>
    <row r="1276" spans="1:14" ht="14.5" hidden="1">
      <c r="A1276" s="252"/>
      <c r="B1276" s="137"/>
      <c r="C1276" s="138"/>
      <c r="D1276" s="158"/>
      <c r="E1276" s="140"/>
      <c r="F1276" s="121"/>
      <c r="G1276" s="160" t="e">
        <f ca="1">_xludf.IFS(F1276=BASE_DATOS!R$2,"N/A",F1276=BASE_DATOS!R$3,"N/A",F1276=BASE_DATOS!R$4,"INDICAR",F1276=BASE_DATOS!R$7,"N/A",F1276=BASE_DATOS!R$5,"INDICAR",F1276=BASE_DATOS!R$6,"INDICAR",F1276=BASE_DATOS!R$8," INDICAR",F1276=BASE_DATOS!R$9," ")</f>
        <v>#NAME?</v>
      </c>
      <c r="H1276" s="121"/>
      <c r="I1276" s="122"/>
      <c r="J1276" s="122"/>
      <c r="K1276" s="122"/>
      <c r="L1276" s="122"/>
      <c r="M1276" s="122"/>
      <c r="N1276" s="123">
        <f t="shared" si="33"/>
        <v>0</v>
      </c>
    </row>
    <row r="1277" spans="1:14" ht="14.5" hidden="1">
      <c r="A1277" s="252"/>
      <c r="B1277" s="137"/>
      <c r="C1277" s="138"/>
      <c r="D1277" s="158"/>
      <c r="E1277" s="140"/>
      <c r="F1277" s="121"/>
      <c r="G1277" s="160" t="e">
        <f ca="1">_xludf.IFS(F1277=BASE_DATOS!R$2,"N/A",F1277=BASE_DATOS!R$3,"N/A",F1277=BASE_DATOS!R$4,"INDICAR",F1277=BASE_DATOS!R$7,"N/A",F1277=BASE_DATOS!R$5,"INDICAR",F1277=BASE_DATOS!R$6,"INDICAR",F1277=BASE_DATOS!R$8," INDICAR",F1277=BASE_DATOS!R$9," ")</f>
        <v>#NAME?</v>
      </c>
      <c r="H1277" s="121"/>
      <c r="I1277" s="122"/>
      <c r="J1277" s="122"/>
      <c r="K1277" s="122"/>
      <c r="L1277" s="122"/>
      <c r="M1277" s="122"/>
      <c r="N1277" s="123">
        <f t="shared" si="33"/>
        <v>0</v>
      </c>
    </row>
    <row r="1278" spans="1:14" ht="14.5" hidden="1">
      <c r="A1278" s="253"/>
      <c r="B1278" s="137"/>
      <c r="C1278" s="140"/>
      <c r="D1278" s="158"/>
      <c r="E1278" s="140"/>
      <c r="F1278" s="121"/>
      <c r="G1278" s="160" t="e">
        <f ca="1">_xludf.IFS(F1278=BASE_DATOS!R$2,"N/A",F1278=BASE_DATOS!R$3,"N/A",F1278=BASE_DATOS!R$4,"INDICAR",F1278=BASE_DATOS!R$7,"N/A",F1278=BASE_DATOS!R$5,"INDICAR",F1278=BASE_DATOS!R$6,"INDICAR",F1278=BASE_DATOS!R$8," INDICAR",F1278=BASE_DATOS!R$9," ")</f>
        <v>#NAME?</v>
      </c>
      <c r="H1278" s="121"/>
      <c r="I1278" s="122"/>
      <c r="J1278" s="122"/>
      <c r="K1278" s="122"/>
      <c r="L1278" s="122"/>
      <c r="M1278" s="122"/>
      <c r="N1278" s="123">
        <f t="shared" si="33"/>
        <v>0</v>
      </c>
    </row>
    <row r="1279" spans="1:14" ht="14.5" hidden="1">
      <c r="A1279" s="251"/>
      <c r="B1279" s="137"/>
      <c r="C1279" s="138"/>
      <c r="D1279" s="158"/>
      <c r="E1279" s="140"/>
      <c r="F1279" s="121"/>
      <c r="G1279" s="160" t="e">
        <f ca="1">_xludf.IFS(F1279=BASE_DATOS!R$2,"N/A",F1279=BASE_DATOS!R$3,"N/A",F1279=BASE_DATOS!R$4,"INDICAR",F1279=BASE_DATOS!R$7,"N/A",F1279=BASE_DATOS!R$5,"INDICAR",F1279=BASE_DATOS!R$6,"INDICAR",F1279=BASE_DATOS!R$8," INDICAR",F1279=BASE_DATOS!R$9," ")</f>
        <v>#NAME?</v>
      </c>
      <c r="H1279" s="121"/>
      <c r="I1279" s="122"/>
      <c r="J1279" s="122"/>
      <c r="K1279" s="122"/>
      <c r="L1279" s="122"/>
      <c r="M1279" s="122"/>
      <c r="N1279" s="123">
        <f t="shared" si="33"/>
        <v>0</v>
      </c>
    </row>
    <row r="1280" spans="1:14" ht="14.5" hidden="1">
      <c r="A1280" s="252"/>
      <c r="B1280" s="137"/>
      <c r="C1280" s="138"/>
      <c r="D1280" s="158"/>
      <c r="E1280" s="140"/>
      <c r="F1280" s="121"/>
      <c r="G1280" s="160" t="e">
        <f ca="1">_xludf.IFS(F1280=BASE_DATOS!R$2,"N/A",F1280=BASE_DATOS!R$3,"N/A",F1280=BASE_DATOS!R$4,"INDICAR",F1280=BASE_DATOS!R$7,"N/A",F1280=BASE_DATOS!R$5,"INDICAR",F1280=BASE_DATOS!R$6,"INDICAR",F1280=BASE_DATOS!R$8," INDICAR",F1280=BASE_DATOS!R$9," ")</f>
        <v>#NAME?</v>
      </c>
      <c r="H1280" s="121"/>
      <c r="I1280" s="122"/>
      <c r="J1280" s="122"/>
      <c r="K1280" s="122"/>
      <c r="L1280" s="122"/>
      <c r="M1280" s="122"/>
      <c r="N1280" s="123">
        <f t="shared" si="33"/>
        <v>0</v>
      </c>
    </row>
    <row r="1281" spans="1:14" ht="14.5" hidden="1">
      <c r="A1281" s="252"/>
      <c r="B1281" s="137"/>
      <c r="C1281" s="138"/>
      <c r="D1281" s="158"/>
      <c r="E1281" s="140"/>
      <c r="F1281" s="121"/>
      <c r="G1281" s="160" t="e">
        <f ca="1">_xludf.IFS(F1281=BASE_DATOS!R$2,"N/A",F1281=BASE_DATOS!R$3,"N/A",F1281=BASE_DATOS!R$4,"INDICAR",F1281=BASE_DATOS!R$7,"N/A",F1281=BASE_DATOS!R$5,"INDICAR",F1281=BASE_DATOS!R$6,"INDICAR",F1281=BASE_DATOS!R$8," INDICAR",F1281=BASE_DATOS!R$9," ")</f>
        <v>#NAME?</v>
      </c>
      <c r="H1281" s="121"/>
      <c r="I1281" s="122"/>
      <c r="J1281" s="122"/>
      <c r="K1281" s="122"/>
      <c r="L1281" s="122"/>
      <c r="M1281" s="122"/>
      <c r="N1281" s="123">
        <f t="shared" si="33"/>
        <v>0</v>
      </c>
    </row>
    <row r="1282" spans="1:14" ht="14.5" hidden="1">
      <c r="A1282" s="252"/>
      <c r="B1282" s="137"/>
      <c r="C1282" s="138"/>
      <c r="D1282" s="158"/>
      <c r="E1282" s="140"/>
      <c r="F1282" s="121"/>
      <c r="G1282" s="160" t="e">
        <f ca="1">_xludf.IFS(F1282=BASE_DATOS!R$2,"N/A",F1282=BASE_DATOS!R$3,"N/A",F1282=BASE_DATOS!R$4,"INDICAR",F1282=BASE_DATOS!R$7,"N/A",F1282=BASE_DATOS!R$5,"INDICAR",F1282=BASE_DATOS!R$6,"INDICAR",F1282=BASE_DATOS!R$8," INDICAR",F1282=BASE_DATOS!R$9," ")</f>
        <v>#NAME?</v>
      </c>
      <c r="H1282" s="121"/>
      <c r="I1282" s="122"/>
      <c r="J1282" s="122"/>
      <c r="K1282" s="122"/>
      <c r="L1282" s="122"/>
      <c r="M1282" s="122"/>
      <c r="N1282" s="123">
        <f t="shared" si="33"/>
        <v>0</v>
      </c>
    </row>
    <row r="1283" spans="1:14" ht="14.5" hidden="1">
      <c r="A1283" s="252"/>
      <c r="B1283" s="137"/>
      <c r="C1283" s="138"/>
      <c r="D1283" s="158"/>
      <c r="E1283" s="140"/>
      <c r="F1283" s="121"/>
      <c r="G1283" s="160" t="e">
        <f ca="1">_xludf.IFS(F1283=BASE_DATOS!R$2,"N/A",F1283=BASE_DATOS!R$3,"N/A",F1283=BASE_DATOS!R$4,"INDICAR",F1283=BASE_DATOS!R$7,"N/A",F1283=BASE_DATOS!R$5,"INDICAR",F1283=BASE_DATOS!R$6,"INDICAR",F1283=BASE_DATOS!R$8," INDICAR",F1283=BASE_DATOS!R$9," ")</f>
        <v>#NAME?</v>
      </c>
      <c r="H1283" s="121"/>
      <c r="I1283" s="122"/>
      <c r="J1283" s="122"/>
      <c r="K1283" s="122"/>
      <c r="L1283" s="122"/>
      <c r="M1283" s="122"/>
      <c r="N1283" s="123">
        <f t="shared" si="33"/>
        <v>0</v>
      </c>
    </row>
    <row r="1284" spans="1:14" ht="14.5" hidden="1">
      <c r="A1284" s="252"/>
      <c r="B1284" s="137"/>
      <c r="C1284" s="138"/>
      <c r="D1284" s="158"/>
      <c r="E1284" s="140"/>
      <c r="F1284" s="121"/>
      <c r="G1284" s="160" t="e">
        <f ca="1">_xludf.IFS(F1284=BASE_DATOS!R$2,"N/A",F1284=BASE_DATOS!R$3,"N/A",F1284=BASE_DATOS!R$4,"INDICAR",F1284=BASE_DATOS!R$7,"N/A",F1284=BASE_DATOS!R$5,"INDICAR",F1284=BASE_DATOS!R$6,"INDICAR",F1284=BASE_DATOS!R$8," INDICAR",F1284=BASE_DATOS!R$9," ")</f>
        <v>#NAME?</v>
      </c>
      <c r="H1284" s="121"/>
      <c r="I1284" s="122"/>
      <c r="J1284" s="122"/>
      <c r="K1284" s="122"/>
      <c r="L1284" s="122"/>
      <c r="M1284" s="122"/>
      <c r="N1284" s="123">
        <f t="shared" si="33"/>
        <v>0</v>
      </c>
    </row>
    <row r="1285" spans="1:14" ht="14.5" hidden="1">
      <c r="A1285" s="252"/>
      <c r="B1285" s="137"/>
      <c r="C1285" s="138"/>
      <c r="D1285" s="158"/>
      <c r="E1285" s="140"/>
      <c r="F1285" s="121"/>
      <c r="G1285" s="160" t="e">
        <f ca="1">_xludf.IFS(F1285=BASE_DATOS!R$2,"N/A",F1285=BASE_DATOS!R$3,"N/A",F1285=BASE_DATOS!R$4,"INDICAR",F1285=BASE_DATOS!R$7,"N/A",F1285=BASE_DATOS!R$5,"INDICAR",F1285=BASE_DATOS!R$6,"INDICAR",F1285=BASE_DATOS!R$8," INDICAR",F1285=BASE_DATOS!R$9," ")</f>
        <v>#NAME?</v>
      </c>
      <c r="H1285" s="121"/>
      <c r="I1285" s="122"/>
      <c r="J1285" s="122"/>
      <c r="K1285" s="122"/>
      <c r="L1285" s="122"/>
      <c r="M1285" s="122"/>
      <c r="N1285" s="123">
        <f t="shared" si="33"/>
        <v>0</v>
      </c>
    </row>
    <row r="1286" spans="1:14" ht="14.5" hidden="1">
      <c r="A1286" s="252"/>
      <c r="B1286" s="137"/>
      <c r="C1286" s="138"/>
      <c r="D1286" s="158"/>
      <c r="E1286" s="140"/>
      <c r="F1286" s="121"/>
      <c r="G1286" s="160" t="e">
        <f ca="1">_xludf.IFS(F1286=BASE_DATOS!R$2,"N/A",F1286=BASE_DATOS!R$3,"N/A",F1286=BASE_DATOS!R$4,"INDICAR",F1286=BASE_DATOS!R$7,"N/A",F1286=BASE_DATOS!R$5,"INDICAR",F1286=BASE_DATOS!R$6,"INDICAR",F1286=BASE_DATOS!R$8," INDICAR",F1286=BASE_DATOS!R$9," ")</f>
        <v>#NAME?</v>
      </c>
      <c r="H1286" s="121"/>
      <c r="I1286" s="122"/>
      <c r="J1286" s="122"/>
      <c r="K1286" s="122"/>
      <c r="L1286" s="122"/>
      <c r="M1286" s="122"/>
      <c r="N1286" s="123">
        <f t="shared" si="33"/>
        <v>0</v>
      </c>
    </row>
    <row r="1287" spans="1:14" ht="14.5" hidden="1">
      <c r="A1287" s="252"/>
      <c r="B1287" s="137"/>
      <c r="C1287" s="138"/>
      <c r="D1287" s="158"/>
      <c r="E1287" s="140"/>
      <c r="F1287" s="121"/>
      <c r="G1287" s="160" t="e">
        <f ca="1">_xludf.IFS(F1287=BASE_DATOS!R$2,"N/A",F1287=BASE_DATOS!R$3,"N/A",F1287=BASE_DATOS!R$4,"INDICAR",F1287=BASE_DATOS!R$7,"N/A",F1287=BASE_DATOS!R$5,"INDICAR",F1287=BASE_DATOS!R$6,"INDICAR",F1287=BASE_DATOS!R$8," INDICAR",F1287=BASE_DATOS!R$9," ")</f>
        <v>#NAME?</v>
      </c>
      <c r="H1287" s="121"/>
      <c r="I1287" s="122"/>
      <c r="J1287" s="122"/>
      <c r="K1287" s="122"/>
      <c r="L1287" s="122"/>
      <c r="M1287" s="122"/>
      <c r="N1287" s="123">
        <f t="shared" si="33"/>
        <v>0</v>
      </c>
    </row>
    <row r="1288" spans="1:14" ht="14.5" hidden="1">
      <c r="A1288" s="252"/>
      <c r="B1288" s="137"/>
      <c r="C1288" s="138"/>
      <c r="D1288" s="158"/>
      <c r="E1288" s="140"/>
      <c r="F1288" s="121"/>
      <c r="G1288" s="160" t="e">
        <f ca="1">_xludf.IFS(F1288=BASE_DATOS!R$2,"N/A",F1288=BASE_DATOS!R$3,"N/A",F1288=BASE_DATOS!R$4,"INDICAR",F1288=BASE_DATOS!R$7,"N/A",F1288=BASE_DATOS!R$5,"INDICAR",F1288=BASE_DATOS!R$6,"INDICAR",F1288=BASE_DATOS!R$8," INDICAR",F1288=BASE_DATOS!R$9," ")</f>
        <v>#NAME?</v>
      </c>
      <c r="H1288" s="121"/>
      <c r="I1288" s="122"/>
      <c r="J1288" s="122"/>
      <c r="K1288" s="122"/>
      <c r="L1288" s="122"/>
      <c r="M1288" s="122"/>
      <c r="N1288" s="123">
        <f t="shared" si="33"/>
        <v>0</v>
      </c>
    </row>
    <row r="1289" spans="1:14" ht="14.5" hidden="1">
      <c r="A1289" s="253"/>
      <c r="B1289" s="137"/>
      <c r="C1289" s="140"/>
      <c r="D1289" s="158"/>
      <c r="E1289" s="140"/>
      <c r="F1289" s="121"/>
      <c r="G1289" s="160" t="e">
        <f ca="1">_xludf.IFS(F1289=BASE_DATOS!R$2,"N/A",F1289=BASE_DATOS!R$3,"N/A",F1289=BASE_DATOS!R$4,"INDICAR",F1289=BASE_DATOS!R$7,"N/A",F1289=BASE_DATOS!R$5,"INDICAR",F1289=BASE_DATOS!R$6,"INDICAR",F1289=BASE_DATOS!R$8," INDICAR",F1289=BASE_DATOS!R$9," ")</f>
        <v>#NAME?</v>
      </c>
      <c r="H1289" s="121"/>
      <c r="I1289" s="122"/>
      <c r="J1289" s="122"/>
      <c r="K1289" s="122"/>
      <c r="L1289" s="122"/>
      <c r="M1289" s="122"/>
      <c r="N1289" s="123">
        <f t="shared" si="33"/>
        <v>0</v>
      </c>
    </row>
    <row r="1290" spans="1:14" ht="14.5">
      <c r="A1290" s="142">
        <v>30</v>
      </c>
      <c r="B1290" s="143"/>
      <c r="C1290" s="142"/>
      <c r="D1290" s="142"/>
      <c r="E1290" s="142"/>
      <c r="F1290" s="142"/>
      <c r="G1290" s="142"/>
      <c r="H1290" s="142"/>
      <c r="I1290" s="142"/>
      <c r="J1290" s="143"/>
      <c r="K1290" s="143"/>
      <c r="L1290" s="143"/>
      <c r="M1290" s="143"/>
      <c r="N1290" s="144"/>
    </row>
    <row r="1291" spans="1:14" ht="14.5">
      <c r="A1291" s="231"/>
      <c r="B1291" s="146"/>
      <c r="C1291" s="145"/>
      <c r="D1291" s="145"/>
      <c r="E1291" s="145"/>
      <c r="F1291" s="145"/>
      <c r="G1291" s="145"/>
      <c r="H1291" s="145"/>
      <c r="I1291" s="145"/>
      <c r="J1291" s="146"/>
      <c r="K1291" s="146"/>
      <c r="L1291" s="146"/>
      <c r="M1291" s="146"/>
      <c r="N1291" s="147"/>
    </row>
    <row r="1292" spans="1:14" ht="22.5" customHeight="1">
      <c r="A1292" s="254" t="s">
        <v>413</v>
      </c>
      <c r="B1292" s="255"/>
      <c r="C1292" s="254" t="s">
        <v>225</v>
      </c>
      <c r="D1292" s="256"/>
      <c r="E1292" s="256"/>
      <c r="F1292" s="256"/>
      <c r="G1292" s="256"/>
      <c r="H1292" s="256"/>
      <c r="I1292" s="256"/>
      <c r="J1292" s="256"/>
      <c r="K1292" s="256"/>
      <c r="L1292" s="256"/>
      <c r="M1292" s="256"/>
      <c r="N1292" s="255"/>
    </row>
    <row r="1293" spans="1:14" ht="31">
      <c r="A1293" s="99" t="s">
        <v>19</v>
      </c>
      <c r="B1293" s="257" t="s">
        <v>166</v>
      </c>
      <c r="C1293" s="255"/>
      <c r="D1293" s="99" t="s">
        <v>447</v>
      </c>
      <c r="E1293" s="258" t="str">
        <f t="array" ref="E1293">INDEX(BASE_DATOS!U$2:U$103,MATCH(C1292,BASE_DATOS!W$2:W$103,0))</f>
        <v>Fortalecer el desarrollo de la acción sustantiva y sus modalidades (MAS) en correspondencia con las áreas estratégicas institucionales, mayor nivel de articulación, gestión más flexible e impacto para propiciar el desarrollo humano sostenible en las regiones, los territorios y las comunidades</v>
      </c>
      <c r="F1293" s="256"/>
      <c r="G1293" s="256"/>
      <c r="H1293" s="256"/>
      <c r="I1293" s="256"/>
      <c r="J1293" s="256"/>
      <c r="K1293" s="256"/>
      <c r="L1293" s="256"/>
      <c r="M1293" s="256"/>
      <c r="N1293" s="255"/>
    </row>
    <row r="1294" spans="1:14" ht="23.25" customHeight="1">
      <c r="A1294" s="259" t="s">
        <v>415</v>
      </c>
      <c r="B1294" s="260" t="s">
        <v>258</v>
      </c>
      <c r="C1294" s="261"/>
      <c r="D1294" s="262"/>
      <c r="E1294" s="268" t="s">
        <v>416</v>
      </c>
      <c r="F1294" s="273" t="str">
        <f t="array" ref="F1294">INDEX(BASE_DATOS!Y$2:Y$103,MATCH(B1294,BASE_DATOS!X$2:X$103,0))</f>
        <v>P. Institucionales E.O. 
P. Calidad 
P.I. Extensión Universitaria 
P.I. Investigación Universitaria 
P. Artísticas y culturales de la UNA 
P. Curriculares 
P. Desarrollo Regional 
P. I. para la ejecución de actividades externas con contraprestación financiera</v>
      </c>
      <c r="G1294" s="247"/>
      <c r="H1294" s="247"/>
      <c r="I1294" s="274" t="s">
        <v>417</v>
      </c>
      <c r="J1294" s="283" t="str">
        <f t="array" ref="J1294">INDEX(BASE_DATOS!Z$2:Z$103,MATCH(B1294,BASE_DATOS!X$2:X$103,0))</f>
        <v>Cantidad de estudiantes en MAS</v>
      </c>
      <c r="K1294" s="256"/>
      <c r="L1294" s="256"/>
      <c r="M1294" s="256"/>
      <c r="N1294" s="255"/>
    </row>
    <row r="1295" spans="1:14" ht="23.25" customHeight="1">
      <c r="A1295" s="252"/>
      <c r="B1295" s="263"/>
      <c r="C1295" s="247"/>
      <c r="D1295" s="264"/>
      <c r="E1295" s="252"/>
      <c r="F1295" s="247"/>
      <c r="G1295" s="247"/>
      <c r="H1295" s="247"/>
      <c r="I1295" s="252"/>
      <c r="J1295" s="276"/>
      <c r="K1295" s="256"/>
      <c r="L1295" s="256"/>
      <c r="M1295" s="256"/>
      <c r="N1295" s="255"/>
    </row>
    <row r="1296" spans="1:14" ht="23.25" customHeight="1">
      <c r="A1296" s="252"/>
      <c r="B1296" s="263"/>
      <c r="C1296" s="247"/>
      <c r="D1296" s="264"/>
      <c r="E1296" s="252"/>
      <c r="F1296" s="247"/>
      <c r="G1296" s="247"/>
      <c r="H1296" s="247"/>
      <c r="I1296" s="252"/>
      <c r="J1296" s="276"/>
      <c r="K1296" s="256"/>
      <c r="L1296" s="256"/>
      <c r="M1296" s="256"/>
      <c r="N1296" s="255"/>
    </row>
    <row r="1297" spans="1:14" ht="23.25" customHeight="1">
      <c r="A1297" s="253"/>
      <c r="B1297" s="265"/>
      <c r="C1297" s="266"/>
      <c r="D1297" s="267"/>
      <c r="E1297" s="253"/>
      <c r="F1297" s="266"/>
      <c r="G1297" s="266"/>
      <c r="H1297" s="266"/>
      <c r="I1297" s="253"/>
      <c r="J1297" s="276"/>
      <c r="K1297" s="256"/>
      <c r="L1297" s="256"/>
      <c r="M1297" s="256"/>
      <c r="N1297" s="255"/>
    </row>
    <row r="1298" spans="1:14" ht="23.25" customHeight="1">
      <c r="A1298" s="269" t="s">
        <v>418</v>
      </c>
      <c r="B1298" s="269" t="s">
        <v>419</v>
      </c>
      <c r="C1298" s="270" t="s">
        <v>420</v>
      </c>
      <c r="D1298" s="269" t="s">
        <v>421</v>
      </c>
      <c r="E1298" s="269" t="s">
        <v>422</v>
      </c>
      <c r="F1298" s="272" t="s">
        <v>16</v>
      </c>
      <c r="G1298" s="269" t="s">
        <v>423</v>
      </c>
      <c r="H1298" s="269" t="s">
        <v>424</v>
      </c>
      <c r="I1298" s="271" t="s">
        <v>425</v>
      </c>
      <c r="J1298" s="256"/>
      <c r="K1298" s="256"/>
      <c r="L1298" s="256"/>
      <c r="M1298" s="256"/>
      <c r="N1298" s="255"/>
    </row>
    <row r="1299" spans="1:14" ht="23.25" customHeight="1">
      <c r="A1299" s="253"/>
      <c r="B1299" s="253"/>
      <c r="C1299" s="253"/>
      <c r="D1299" s="253"/>
      <c r="E1299" s="253"/>
      <c r="F1299" s="265"/>
      <c r="G1299" s="253"/>
      <c r="H1299" s="253"/>
      <c r="I1299" s="100">
        <v>2023</v>
      </c>
      <c r="J1299" s="100">
        <v>2024</v>
      </c>
      <c r="K1299" s="100">
        <v>2025</v>
      </c>
      <c r="L1299" s="100">
        <v>2026</v>
      </c>
      <c r="M1299" s="100">
        <v>2027</v>
      </c>
      <c r="N1299" s="148" t="s">
        <v>426</v>
      </c>
    </row>
    <row r="1300" spans="1:14" ht="25">
      <c r="A1300" s="248" t="s">
        <v>777</v>
      </c>
      <c r="B1300" s="137" t="s">
        <v>85</v>
      </c>
      <c r="C1300" s="138" t="s">
        <v>778</v>
      </c>
      <c r="D1300" s="159">
        <v>50</v>
      </c>
      <c r="E1300" s="113">
        <v>10</v>
      </c>
      <c r="F1300" s="114" t="s">
        <v>25</v>
      </c>
      <c r="G1300" s="107" t="s">
        <v>428</v>
      </c>
      <c r="H1300" s="114" t="s">
        <v>779</v>
      </c>
      <c r="I1300" s="227">
        <v>20</v>
      </c>
      <c r="J1300" s="154">
        <v>0.2</v>
      </c>
      <c r="K1300" s="154">
        <v>0.2</v>
      </c>
      <c r="L1300" s="154">
        <v>0.2</v>
      </c>
      <c r="M1300" s="154">
        <v>0.2</v>
      </c>
      <c r="N1300" s="109">
        <v>1</v>
      </c>
    </row>
    <row r="1301" spans="1:14" ht="25">
      <c r="A1301" s="249"/>
      <c r="B1301" s="137" t="s">
        <v>121</v>
      </c>
      <c r="C1301" s="138" t="s">
        <v>780</v>
      </c>
      <c r="D1301" s="158">
        <v>350</v>
      </c>
      <c r="E1301" s="140">
        <v>60</v>
      </c>
      <c r="F1301" s="121" t="s">
        <v>25</v>
      </c>
      <c r="G1301" s="160" t="e">
        <f ca="1">_xludf.IFS(F1301=BASE_DATOS!R$2,"N/A",F1301=BASE_DATOS!R$3,"N/A",F1301=BASE_DATOS!R$4,"INDICAR",F1301=BASE_DATOS!R$7,"N/A",F1301=BASE_DATOS!R$5,"INDICAR",F1301=BASE_DATOS!R$6,"INDICAR",F1301=BASE_DATOS!R$8," INDICAR",F1301=BASE_DATOS!R$9," ")</f>
        <v>#NAME?</v>
      </c>
      <c r="H1301" s="121" t="s">
        <v>430</v>
      </c>
      <c r="I1301" s="122">
        <v>0.2</v>
      </c>
      <c r="J1301" s="122">
        <v>0.2</v>
      </c>
      <c r="K1301" s="122">
        <v>0.2</v>
      </c>
      <c r="L1301" s="122">
        <v>0.2</v>
      </c>
      <c r="M1301" s="122">
        <v>0.2</v>
      </c>
      <c r="N1301" s="123">
        <f t="shared" ref="N1301:N1332" si="34">SUM(I1301:M1301)</f>
        <v>1</v>
      </c>
    </row>
    <row r="1302" spans="1:14" ht="50">
      <c r="A1302" s="249"/>
      <c r="B1302" s="137" t="s">
        <v>130</v>
      </c>
      <c r="C1302" s="138" t="s">
        <v>781</v>
      </c>
      <c r="D1302" s="158">
        <v>40</v>
      </c>
      <c r="E1302" s="140">
        <v>10</v>
      </c>
      <c r="F1302" s="121" t="s">
        <v>25</v>
      </c>
      <c r="G1302" s="160" t="e">
        <f ca="1">_xludf.IFS(F1302=BASE_DATOS!R$2,"N/A",F1302=BASE_DATOS!R$3,"N/A",F1302=BASE_DATOS!R$4,"INDICAR",F1302=BASE_DATOS!R$7,"N/A",F1302=BASE_DATOS!R$5,"INDICAR",F1302=BASE_DATOS!R$6,"INDICAR",F1302=BASE_DATOS!R$8," INDICAR",F1302=BASE_DATOS!R$9," ")</f>
        <v>#NAME?</v>
      </c>
      <c r="H1302" s="121" t="s">
        <v>430</v>
      </c>
      <c r="I1302" s="122">
        <v>0.2</v>
      </c>
      <c r="J1302" s="122">
        <v>0.2</v>
      </c>
      <c r="K1302" s="122">
        <v>0.2</v>
      </c>
      <c r="L1302" s="122">
        <v>0.2</v>
      </c>
      <c r="M1302" s="122">
        <v>0.2</v>
      </c>
      <c r="N1302" s="123">
        <f t="shared" si="34"/>
        <v>1</v>
      </c>
    </row>
    <row r="1303" spans="1:14" ht="37.5">
      <c r="A1303" s="249"/>
      <c r="B1303" s="137" t="s">
        <v>130</v>
      </c>
      <c r="C1303" s="138" t="s">
        <v>782</v>
      </c>
      <c r="D1303" s="158">
        <v>20</v>
      </c>
      <c r="E1303" s="140">
        <v>8</v>
      </c>
      <c r="F1303" s="121" t="s">
        <v>25</v>
      </c>
      <c r="G1303" s="160" t="e">
        <f ca="1">_xludf.IFS(F1303=BASE_DATOS!R$2,"N/A",F1303=BASE_DATOS!R$3,"N/A",F1303=BASE_DATOS!R$4,"INDICAR",F1303=BASE_DATOS!R$7,"N/A",F1303=BASE_DATOS!R$5,"INDICAR",F1303=BASE_DATOS!R$6,"INDICAR",F1303=BASE_DATOS!R$8," INDICAR",F1303=BASE_DATOS!R$9," ")</f>
        <v>#NAME?</v>
      </c>
      <c r="H1303" s="121" t="s">
        <v>430</v>
      </c>
      <c r="I1303" s="122">
        <v>0.2</v>
      </c>
      <c r="J1303" s="122">
        <v>0.2</v>
      </c>
      <c r="K1303" s="122">
        <v>0.2</v>
      </c>
      <c r="L1303" s="122">
        <v>0.2</v>
      </c>
      <c r="M1303" s="122">
        <v>0.2</v>
      </c>
      <c r="N1303" s="123">
        <f t="shared" si="34"/>
        <v>1</v>
      </c>
    </row>
    <row r="1304" spans="1:14" ht="37.5">
      <c r="A1304" s="249"/>
      <c r="B1304" s="137" t="s">
        <v>111</v>
      </c>
      <c r="C1304" s="138" t="s">
        <v>783</v>
      </c>
      <c r="D1304" s="158">
        <v>4</v>
      </c>
      <c r="E1304" s="140"/>
      <c r="F1304" s="121" t="s">
        <v>25</v>
      </c>
      <c r="G1304" s="160" t="e">
        <f ca="1">_xludf.IFS(F1304=BASE_DATOS!R$2,"N/A",F1304=BASE_DATOS!R$3,"N/A",F1304=BASE_DATOS!R$4,"INDICAR",F1304=BASE_DATOS!R$7,"N/A",F1304=BASE_DATOS!R$5,"INDICAR",F1304=BASE_DATOS!R$6,"INDICAR",F1304=BASE_DATOS!R$8," INDICAR",F1304=BASE_DATOS!R$9," ")</f>
        <v>#NAME?</v>
      </c>
      <c r="H1304" s="121" t="s">
        <v>430</v>
      </c>
      <c r="I1304" s="122">
        <v>0.2</v>
      </c>
      <c r="J1304" s="122">
        <v>0.2</v>
      </c>
      <c r="K1304" s="122">
        <v>0.2</v>
      </c>
      <c r="L1304" s="122">
        <v>0.2</v>
      </c>
      <c r="M1304" s="122">
        <v>0.2</v>
      </c>
      <c r="N1304" s="123">
        <f t="shared" si="34"/>
        <v>1</v>
      </c>
    </row>
    <row r="1305" spans="1:14" ht="29">
      <c r="A1305" s="249"/>
      <c r="B1305" s="137" t="s">
        <v>111</v>
      </c>
      <c r="C1305" s="138" t="s">
        <v>784</v>
      </c>
      <c r="D1305" s="158">
        <v>50</v>
      </c>
      <c r="E1305" s="140"/>
      <c r="F1305" s="121" t="s">
        <v>25</v>
      </c>
      <c r="G1305" s="160" t="e">
        <f ca="1">_xludf.IFS(F1305=BASE_DATOS!R$2,"N/A",F1305=BASE_DATOS!R$3,"N/A",F1305=BASE_DATOS!R$4,"INDICAR",F1305=BASE_DATOS!R$7,"N/A",F1305=BASE_DATOS!R$5,"INDICAR",F1305=BASE_DATOS!R$6,"INDICAR",F1305=BASE_DATOS!R$8," INDICAR",F1305=BASE_DATOS!R$9," ")</f>
        <v>#NAME?</v>
      </c>
      <c r="H1305" s="121" t="s">
        <v>430</v>
      </c>
      <c r="I1305" s="122">
        <v>0.2</v>
      </c>
      <c r="J1305" s="122">
        <v>0.2</v>
      </c>
      <c r="K1305" s="122">
        <v>0.2</v>
      </c>
      <c r="L1305" s="122">
        <v>0.2</v>
      </c>
      <c r="M1305" s="122">
        <v>0.2</v>
      </c>
      <c r="N1305" s="123">
        <f t="shared" si="34"/>
        <v>1</v>
      </c>
    </row>
    <row r="1306" spans="1:14" ht="28">
      <c r="A1306" s="249"/>
      <c r="B1306" s="137" t="s">
        <v>135</v>
      </c>
      <c r="C1306" s="138" t="s">
        <v>785</v>
      </c>
      <c r="D1306" s="162">
        <v>10</v>
      </c>
      <c r="E1306" s="113">
        <v>10</v>
      </c>
      <c r="F1306" s="121" t="s">
        <v>25</v>
      </c>
      <c r="G1306" s="141" t="e">
        <f ca="1">_xludf.IFS(F1306=BASE_DATOS!R$2,"N/A",F1306=BASE_DATOS!R$3,"N/A",F1306=BASE_DATOS!R$4,"INDICAR",F1306=BASE_DATOS!R$7,"N/A",F1306=BASE_DATOS!R$5,"INDICAR",F1306=BASE_DATOS!R$6,"INDICAR",F1306=BASE_DATOS!R$8," INDICAR",F1306=BASE_DATOS!R$9," ")</f>
        <v>#NAME?</v>
      </c>
      <c r="H1306" s="126" t="s">
        <v>430</v>
      </c>
      <c r="I1306" s="127">
        <v>0.2</v>
      </c>
      <c r="J1306" s="127">
        <v>0.2</v>
      </c>
      <c r="K1306" s="127">
        <v>0.2</v>
      </c>
      <c r="L1306" s="127">
        <v>0.2</v>
      </c>
      <c r="M1306" s="127">
        <v>0.2</v>
      </c>
      <c r="N1306" s="123">
        <f t="shared" si="34"/>
        <v>1</v>
      </c>
    </row>
    <row r="1307" spans="1:14" ht="29">
      <c r="A1307" s="249"/>
      <c r="B1307" s="137" t="s">
        <v>39</v>
      </c>
      <c r="C1307" s="138" t="s">
        <v>786</v>
      </c>
      <c r="D1307" s="162">
        <v>50</v>
      </c>
      <c r="E1307" s="103">
        <v>0</v>
      </c>
      <c r="F1307" s="121" t="s">
        <v>25</v>
      </c>
      <c r="G1307" s="141" t="e">
        <f ca="1">_xludf.IFS(F1307=BASE_DATOS!R$2,"N/A",F1307=BASE_DATOS!R$3,"N/A",F1307=BASE_DATOS!R$4,"INDICAR",F1307=BASE_DATOS!R$7,"N/A",F1307=BASE_DATOS!R$5,"INDICAR",F1307=BASE_DATOS!R$6,"INDICAR",F1307=BASE_DATOS!R$8," INDICAR",F1307=BASE_DATOS!R$9," ")</f>
        <v>#NAME?</v>
      </c>
      <c r="H1307" s="126" t="s">
        <v>430</v>
      </c>
      <c r="I1307" s="127">
        <v>0.2</v>
      </c>
      <c r="J1307" s="127">
        <v>0.2</v>
      </c>
      <c r="K1307" s="127">
        <v>0.2</v>
      </c>
      <c r="L1307" s="127">
        <v>0.2</v>
      </c>
      <c r="M1307" s="127">
        <v>0.2</v>
      </c>
      <c r="N1307" s="123">
        <f t="shared" si="34"/>
        <v>1</v>
      </c>
    </row>
    <row r="1308" spans="1:14" ht="25">
      <c r="A1308" s="249"/>
      <c r="B1308" s="137" t="s">
        <v>71</v>
      </c>
      <c r="C1308" s="138" t="s">
        <v>787</v>
      </c>
      <c r="D1308" s="158">
        <v>1</v>
      </c>
      <c r="E1308" s="140">
        <v>0</v>
      </c>
      <c r="F1308" s="121" t="s">
        <v>25</v>
      </c>
      <c r="G1308" s="160" t="e">
        <f ca="1">_xludf.IFS(F1308=BASE_DATOS!R$2,"N/A",F1308=BASE_DATOS!R$3,"N/A",F1308=BASE_DATOS!R$4,"INDICAR",F1308=BASE_DATOS!R$7,"N/A",F1308=BASE_DATOS!R$5,"INDICAR",F1308=BASE_DATOS!R$6,"INDICAR",F1308=BASE_DATOS!R$8," INDICAR",F1308=BASE_DATOS!R$9," ")</f>
        <v>#NAME?</v>
      </c>
      <c r="H1308" s="121" t="s">
        <v>430</v>
      </c>
      <c r="I1308" s="122">
        <v>0.2</v>
      </c>
      <c r="J1308" s="122">
        <v>0.2</v>
      </c>
      <c r="K1308" s="122">
        <v>0.2</v>
      </c>
      <c r="L1308" s="122">
        <v>0.2</v>
      </c>
      <c r="M1308" s="122">
        <v>0.2</v>
      </c>
      <c r="N1308" s="123">
        <f t="shared" si="34"/>
        <v>1</v>
      </c>
    </row>
    <row r="1309" spans="1:14" ht="29">
      <c r="A1309" s="249"/>
      <c r="B1309" s="137" t="s">
        <v>55</v>
      </c>
      <c r="C1309" s="138" t="s">
        <v>788</v>
      </c>
      <c r="D1309" s="158">
        <v>150</v>
      </c>
      <c r="E1309" s="140">
        <v>30</v>
      </c>
      <c r="F1309" s="121" t="s">
        <v>103</v>
      </c>
      <c r="G1309" s="160" t="e">
        <f ca="1">_xludf.IFS(F1309=BASE_DATOS!R$2,"N/A",F1309=BASE_DATOS!R$3,"N/A",F1309=BASE_DATOS!R$4,"INDICAR",F1309=BASE_DATOS!R$7,"N/A",F1309=BASE_DATOS!R$5,"INDICAR",F1309=BASE_DATOS!R$6,"INDICAR",F1309=BASE_DATOS!R$8," INDICAR",F1309=BASE_DATOS!R$9," ")</f>
        <v>#NAME?</v>
      </c>
      <c r="H1309" s="121" t="s">
        <v>430</v>
      </c>
      <c r="I1309" s="122">
        <v>0.2</v>
      </c>
      <c r="J1309" s="122">
        <v>0.2</v>
      </c>
      <c r="K1309" s="122">
        <v>0.2</v>
      </c>
      <c r="L1309" s="122">
        <v>0.2</v>
      </c>
      <c r="M1309" s="122">
        <v>0.2</v>
      </c>
      <c r="N1309" s="123">
        <f t="shared" si="34"/>
        <v>1</v>
      </c>
    </row>
    <row r="1310" spans="1:14" ht="25">
      <c r="A1310" s="249"/>
      <c r="B1310" s="137" t="s">
        <v>142</v>
      </c>
      <c r="C1310" s="138" t="s">
        <v>789</v>
      </c>
      <c r="D1310" s="158">
        <v>30</v>
      </c>
      <c r="E1310" s="140">
        <v>0</v>
      </c>
      <c r="F1310" s="121" t="s">
        <v>25</v>
      </c>
      <c r="G1310" s="160" t="e">
        <f ca="1">_xludf.IFS(F1310=BASE_DATOS!R$2,"N/A",F1310=BASE_DATOS!R$3,"N/A",F1310=BASE_DATOS!R$4,"INDICAR",F1310=BASE_DATOS!R$7,"N/A",F1310=BASE_DATOS!R$5,"INDICAR",F1310=BASE_DATOS!R$6,"INDICAR",F1310=BASE_DATOS!R$8," INDICAR",F1310=BASE_DATOS!R$9," ")</f>
        <v>#NAME?</v>
      </c>
      <c r="H1310" s="121" t="s">
        <v>430</v>
      </c>
      <c r="I1310" s="122">
        <v>0.2</v>
      </c>
      <c r="J1310" s="122">
        <v>0.2</v>
      </c>
      <c r="K1310" s="122">
        <v>0.2</v>
      </c>
      <c r="L1310" s="122">
        <v>0.2</v>
      </c>
      <c r="M1310" s="122">
        <v>0.2</v>
      </c>
      <c r="N1310" s="123">
        <f t="shared" si="34"/>
        <v>1</v>
      </c>
    </row>
    <row r="1311" spans="1:14" ht="25">
      <c r="A1311" s="249"/>
      <c r="B1311" s="137" t="s">
        <v>99</v>
      </c>
      <c r="C1311" s="138" t="s">
        <v>790</v>
      </c>
      <c r="D1311" s="158">
        <v>30</v>
      </c>
      <c r="E1311" s="140"/>
      <c r="F1311" s="121" t="s">
        <v>103</v>
      </c>
      <c r="G1311" s="160" t="e">
        <f ca="1">_xludf.IFS(F1311=BASE_DATOS!R$2,"N/A",F1311=BASE_DATOS!R$3,"N/A",F1311=BASE_DATOS!R$4,"INDICAR",F1311=BASE_DATOS!R$7,"N/A",F1311=BASE_DATOS!R$5,"INDICAR",F1311=BASE_DATOS!R$6,"INDICAR",F1311=BASE_DATOS!R$8," INDICAR",F1311=BASE_DATOS!R$9," ")</f>
        <v>#NAME?</v>
      </c>
      <c r="H1311" s="121" t="s">
        <v>430</v>
      </c>
      <c r="I1311" s="122">
        <v>0.2</v>
      </c>
      <c r="J1311" s="122">
        <v>0.2</v>
      </c>
      <c r="K1311" s="122">
        <v>0.2</v>
      </c>
      <c r="L1311" s="122">
        <v>0.2</v>
      </c>
      <c r="M1311" s="122">
        <v>0.2</v>
      </c>
      <c r="N1311" s="123">
        <f t="shared" si="34"/>
        <v>1</v>
      </c>
    </row>
    <row r="1312" spans="1:14" ht="25">
      <c r="A1312" s="249"/>
      <c r="B1312" s="137" t="s">
        <v>99</v>
      </c>
      <c r="C1312" s="138" t="s">
        <v>791</v>
      </c>
      <c r="D1312" s="158">
        <v>5</v>
      </c>
      <c r="E1312" s="140"/>
      <c r="F1312" s="121" t="s">
        <v>103</v>
      </c>
      <c r="G1312" s="160" t="e">
        <f ca="1">_xludf.IFS(F1312=BASE_DATOS!R$2,"N/A",F1312=BASE_DATOS!R$3,"N/A",F1312=BASE_DATOS!R$4,"INDICAR",F1312=BASE_DATOS!R$7,"N/A",F1312=BASE_DATOS!R$5,"INDICAR",F1312=BASE_DATOS!R$6,"INDICAR",F1312=BASE_DATOS!R$8," INDICAR",F1312=BASE_DATOS!R$9," ")</f>
        <v>#NAME?</v>
      </c>
      <c r="H1312" s="121" t="s">
        <v>430</v>
      </c>
      <c r="I1312" s="122">
        <v>0.2</v>
      </c>
      <c r="J1312" s="122">
        <v>0.2</v>
      </c>
      <c r="K1312" s="122">
        <v>0.2</v>
      </c>
      <c r="L1312" s="122">
        <v>0.2</v>
      </c>
      <c r="M1312" s="122">
        <v>0.2</v>
      </c>
      <c r="N1312" s="123">
        <f t="shared" si="34"/>
        <v>1</v>
      </c>
    </row>
    <row r="1313" spans="1:14" ht="25">
      <c r="A1313" s="249"/>
      <c r="B1313" s="137" t="s">
        <v>99</v>
      </c>
      <c r="C1313" s="138" t="s">
        <v>792</v>
      </c>
      <c r="D1313" s="158">
        <v>3</v>
      </c>
      <c r="E1313" s="140"/>
      <c r="F1313" s="121" t="s">
        <v>103</v>
      </c>
      <c r="G1313" s="160" t="e">
        <f ca="1">_xludf.IFS(F1313=BASE_DATOS!R$2,"N/A",F1313=BASE_DATOS!R$3,"N/A",F1313=BASE_DATOS!R$4,"INDICAR",F1313=BASE_DATOS!R$7,"N/A",F1313=BASE_DATOS!R$5,"INDICAR",F1313=BASE_DATOS!R$6,"INDICAR",F1313=BASE_DATOS!R$8," INDICAR",F1313=BASE_DATOS!R$9," ")</f>
        <v>#NAME?</v>
      </c>
      <c r="H1313" s="121" t="s">
        <v>481</v>
      </c>
      <c r="I1313" s="122"/>
      <c r="J1313" s="122"/>
      <c r="K1313" s="122">
        <v>0.3</v>
      </c>
      <c r="L1313" s="122">
        <v>0.35</v>
      </c>
      <c r="M1313" s="122">
        <v>0.35</v>
      </c>
      <c r="N1313" s="123">
        <f t="shared" si="34"/>
        <v>0.99999999999999989</v>
      </c>
    </row>
    <row r="1314" spans="1:14" ht="37.5">
      <c r="A1314" s="249"/>
      <c r="B1314" s="137" t="s">
        <v>99</v>
      </c>
      <c r="C1314" s="140" t="s">
        <v>793</v>
      </c>
      <c r="D1314" s="158">
        <v>15</v>
      </c>
      <c r="E1314" s="140"/>
      <c r="F1314" s="121" t="s">
        <v>103</v>
      </c>
      <c r="G1314" s="160" t="e">
        <f ca="1">_xludf.IFS(F1314=BASE_DATOS!R$2,"N/A",F1314=BASE_DATOS!R$3,"N/A",F1314=BASE_DATOS!R$4,"INDICAR",F1314=BASE_DATOS!R$7,"N/A",F1314=BASE_DATOS!R$5,"INDICAR",F1314=BASE_DATOS!R$6,"INDICAR",F1314=BASE_DATOS!R$8," INDICAR",F1314=BASE_DATOS!R$9," ")</f>
        <v>#NAME?</v>
      </c>
      <c r="H1314" s="121" t="s">
        <v>430</v>
      </c>
      <c r="I1314" s="122">
        <v>0.2</v>
      </c>
      <c r="J1314" s="122">
        <v>0.2</v>
      </c>
      <c r="K1314" s="122">
        <v>0.2</v>
      </c>
      <c r="L1314" s="122">
        <v>0.2</v>
      </c>
      <c r="M1314" s="122">
        <v>0.2</v>
      </c>
      <c r="N1314" s="123">
        <f t="shared" si="34"/>
        <v>1</v>
      </c>
    </row>
    <row r="1315" spans="1:14" ht="14.5" hidden="1">
      <c r="A1315" s="250"/>
      <c r="B1315" s="137"/>
      <c r="C1315" s="140"/>
      <c r="D1315" s="158"/>
      <c r="E1315" s="140"/>
      <c r="F1315" s="121"/>
      <c r="G1315" s="160" t="e">
        <f ca="1">_xludf.IFS(F1315=BASE_DATOS!R$2,"N/A",F1315=BASE_DATOS!R$3,"N/A",F1315=BASE_DATOS!R$4,"INDICAR",F1315=BASE_DATOS!R$7,"N/A",F1315=BASE_DATOS!R$5,"INDICAR",F1315=BASE_DATOS!R$6,"INDICAR",F1315=BASE_DATOS!R$8," INDICAR",F1315=BASE_DATOS!R$9," ")</f>
        <v>#NAME?</v>
      </c>
      <c r="H1315" s="121"/>
      <c r="I1315" s="122"/>
      <c r="J1315" s="122"/>
      <c r="K1315" s="122"/>
      <c r="L1315" s="122"/>
      <c r="M1315" s="122"/>
      <c r="N1315" s="123">
        <f t="shared" si="34"/>
        <v>0</v>
      </c>
    </row>
    <row r="1316" spans="1:14" ht="14.5" hidden="1">
      <c r="A1316" s="198"/>
      <c r="B1316" s="137"/>
      <c r="C1316" s="138"/>
      <c r="D1316" s="158"/>
      <c r="E1316" s="140"/>
      <c r="F1316" s="121"/>
      <c r="G1316" s="160" t="e">
        <f ca="1">_xludf.IFS(F1316=BASE_DATOS!R$2,"N/A",F1316=BASE_DATOS!R$3,"N/A",F1316=BASE_DATOS!R$4,"INDICAR",F1316=BASE_DATOS!R$7,"N/A",F1316=BASE_DATOS!R$5,"INDICAR",F1316=BASE_DATOS!R$6,"INDICAR",F1316=BASE_DATOS!R$8," INDICAR",F1316=BASE_DATOS!R$9," ")</f>
        <v>#NAME?</v>
      </c>
      <c r="H1316" s="121"/>
      <c r="I1316" s="122"/>
      <c r="J1316" s="122"/>
      <c r="K1316" s="122"/>
      <c r="L1316" s="122"/>
      <c r="M1316" s="122"/>
      <c r="N1316" s="123">
        <f t="shared" si="34"/>
        <v>0</v>
      </c>
    </row>
    <row r="1317" spans="1:14" ht="14.5" hidden="1">
      <c r="A1317" s="198"/>
      <c r="B1317" s="137"/>
      <c r="C1317" s="138"/>
      <c r="D1317" s="158"/>
      <c r="E1317" s="140"/>
      <c r="F1317" s="121"/>
      <c r="G1317" s="160" t="e">
        <f ca="1">_xludf.IFS(F1317=BASE_DATOS!R$2,"N/A",F1317=BASE_DATOS!R$3,"N/A",F1317=BASE_DATOS!R$4,"INDICAR",F1317=BASE_DATOS!R$7,"N/A",F1317=BASE_DATOS!R$5,"INDICAR",F1317=BASE_DATOS!R$6,"INDICAR",F1317=BASE_DATOS!R$8," INDICAR",F1317=BASE_DATOS!R$9," ")</f>
        <v>#NAME?</v>
      </c>
      <c r="H1317" s="121"/>
      <c r="I1317" s="122"/>
      <c r="J1317" s="122"/>
      <c r="K1317" s="122"/>
      <c r="L1317" s="122"/>
      <c r="M1317" s="122"/>
      <c r="N1317" s="123">
        <f t="shared" si="34"/>
        <v>0</v>
      </c>
    </row>
    <row r="1318" spans="1:14" ht="14.5" hidden="1">
      <c r="A1318" s="198"/>
      <c r="B1318" s="137"/>
      <c r="C1318" s="138"/>
      <c r="D1318" s="158"/>
      <c r="E1318" s="140"/>
      <c r="F1318" s="121"/>
      <c r="G1318" s="160" t="e">
        <f ca="1">_xludf.IFS(F1318=BASE_DATOS!R$2,"N/A",F1318=BASE_DATOS!R$3,"N/A",F1318=BASE_DATOS!R$4,"INDICAR",F1318=BASE_DATOS!R$7,"N/A",F1318=BASE_DATOS!R$5,"INDICAR",F1318=BASE_DATOS!R$6,"INDICAR",F1318=BASE_DATOS!R$8," INDICAR",F1318=BASE_DATOS!R$9," ")</f>
        <v>#NAME?</v>
      </c>
      <c r="H1318" s="121"/>
      <c r="I1318" s="122"/>
      <c r="J1318" s="122"/>
      <c r="K1318" s="122"/>
      <c r="L1318" s="122"/>
      <c r="M1318" s="122"/>
      <c r="N1318" s="123">
        <f t="shared" si="34"/>
        <v>0</v>
      </c>
    </row>
    <row r="1319" spans="1:14" ht="14.5" hidden="1">
      <c r="A1319" s="198"/>
      <c r="B1319" s="137"/>
      <c r="C1319" s="138"/>
      <c r="D1319" s="158"/>
      <c r="E1319" s="140"/>
      <c r="F1319" s="121"/>
      <c r="G1319" s="160" t="e">
        <f ca="1">_xludf.IFS(F1319=BASE_DATOS!R$2,"N/A",F1319=BASE_DATOS!R$3,"N/A",F1319=BASE_DATOS!R$4,"INDICAR",F1319=BASE_DATOS!R$7,"N/A",F1319=BASE_DATOS!R$5,"INDICAR",F1319=BASE_DATOS!R$6,"INDICAR",F1319=BASE_DATOS!R$8," INDICAR",F1319=BASE_DATOS!R$9," ")</f>
        <v>#NAME?</v>
      </c>
      <c r="H1319" s="121"/>
      <c r="I1319" s="122"/>
      <c r="J1319" s="122"/>
      <c r="K1319" s="122"/>
      <c r="L1319" s="122"/>
      <c r="M1319" s="122"/>
      <c r="N1319" s="123">
        <f t="shared" si="34"/>
        <v>0</v>
      </c>
    </row>
    <row r="1320" spans="1:14" ht="14.5" hidden="1">
      <c r="A1320" s="198"/>
      <c r="B1320" s="137"/>
      <c r="C1320" s="138"/>
      <c r="D1320" s="158"/>
      <c r="E1320" s="140"/>
      <c r="F1320" s="121"/>
      <c r="G1320" s="160" t="e">
        <f ca="1">_xludf.IFS(F1320=BASE_DATOS!R$2,"N/A",F1320=BASE_DATOS!R$3,"N/A",F1320=BASE_DATOS!R$4,"INDICAR",F1320=BASE_DATOS!R$7,"N/A",F1320=BASE_DATOS!R$5,"INDICAR",F1320=BASE_DATOS!R$6,"INDICAR",F1320=BASE_DATOS!R$8," INDICAR",F1320=BASE_DATOS!R$9," ")</f>
        <v>#NAME?</v>
      </c>
      <c r="H1320" s="121"/>
      <c r="I1320" s="122"/>
      <c r="J1320" s="122"/>
      <c r="K1320" s="122"/>
      <c r="L1320" s="122"/>
      <c r="M1320" s="122"/>
      <c r="N1320" s="123">
        <f t="shared" si="34"/>
        <v>0</v>
      </c>
    </row>
    <row r="1321" spans="1:14" ht="14.5" hidden="1">
      <c r="A1321" s="199"/>
      <c r="B1321" s="137"/>
      <c r="C1321" s="140"/>
      <c r="D1321" s="158"/>
      <c r="E1321" s="140"/>
      <c r="F1321" s="121"/>
      <c r="G1321" s="160" t="e">
        <f ca="1">_xludf.IFS(F1321=BASE_DATOS!R$2,"N/A",F1321=BASE_DATOS!R$3,"N/A",F1321=BASE_DATOS!R$4,"INDICAR",F1321=BASE_DATOS!R$7,"N/A",F1321=BASE_DATOS!R$5,"INDICAR",F1321=BASE_DATOS!R$6,"INDICAR",F1321=BASE_DATOS!R$8," INDICAR",F1321=BASE_DATOS!R$9," ")</f>
        <v>#NAME?</v>
      </c>
      <c r="H1321" s="121"/>
      <c r="I1321" s="122"/>
      <c r="J1321" s="122"/>
      <c r="K1321" s="122"/>
      <c r="L1321" s="122"/>
      <c r="M1321" s="122"/>
      <c r="N1321" s="123">
        <f t="shared" si="34"/>
        <v>0</v>
      </c>
    </row>
    <row r="1322" spans="1:14" ht="14.5" hidden="1">
      <c r="A1322" s="251"/>
      <c r="B1322" s="137"/>
      <c r="C1322" s="138"/>
      <c r="D1322" s="158"/>
      <c r="E1322" s="140"/>
      <c r="F1322" s="121"/>
      <c r="G1322" s="160" t="e">
        <f ca="1">_xludf.IFS(F1322=BASE_DATOS!R$2,"N/A",F1322=BASE_DATOS!R$3,"N/A",F1322=BASE_DATOS!R$4,"INDICAR",F1322=BASE_DATOS!R$7,"N/A",F1322=BASE_DATOS!R$5,"INDICAR",F1322=BASE_DATOS!R$6,"INDICAR",F1322=BASE_DATOS!R$8," INDICAR",F1322=BASE_DATOS!R$9," ")</f>
        <v>#NAME?</v>
      </c>
      <c r="H1322" s="121"/>
      <c r="I1322" s="122"/>
      <c r="J1322" s="122"/>
      <c r="K1322" s="122"/>
      <c r="L1322" s="122"/>
      <c r="M1322" s="122"/>
      <c r="N1322" s="123">
        <f t="shared" si="34"/>
        <v>0</v>
      </c>
    </row>
    <row r="1323" spans="1:14" ht="14.5" hidden="1">
      <c r="A1323" s="252"/>
      <c r="B1323" s="137"/>
      <c r="C1323" s="138"/>
      <c r="D1323" s="158"/>
      <c r="E1323" s="140"/>
      <c r="F1323" s="121"/>
      <c r="G1323" s="160" t="e">
        <f ca="1">_xludf.IFS(F1323=BASE_DATOS!R$2,"N/A",F1323=BASE_DATOS!R$3,"N/A",F1323=BASE_DATOS!R$4,"INDICAR",F1323=BASE_DATOS!R$7,"N/A",F1323=BASE_DATOS!R$5,"INDICAR",F1323=BASE_DATOS!R$6,"INDICAR",F1323=BASE_DATOS!R$8," INDICAR",F1323=BASE_DATOS!R$9," ")</f>
        <v>#NAME?</v>
      </c>
      <c r="H1323" s="121"/>
      <c r="I1323" s="122"/>
      <c r="J1323" s="122"/>
      <c r="K1323" s="122"/>
      <c r="L1323" s="122"/>
      <c r="M1323" s="122"/>
      <c r="N1323" s="123">
        <f t="shared" si="34"/>
        <v>0</v>
      </c>
    </row>
    <row r="1324" spans="1:14" ht="14.5" hidden="1">
      <c r="A1324" s="252"/>
      <c r="B1324" s="137"/>
      <c r="C1324" s="138"/>
      <c r="D1324" s="158"/>
      <c r="E1324" s="140"/>
      <c r="F1324" s="121"/>
      <c r="G1324" s="160" t="e">
        <f ca="1">_xludf.IFS(F1324=BASE_DATOS!R$2,"N/A",F1324=BASE_DATOS!R$3,"N/A",F1324=BASE_DATOS!R$4,"INDICAR",F1324=BASE_DATOS!R$7,"N/A",F1324=BASE_DATOS!R$5,"INDICAR",F1324=BASE_DATOS!R$6,"INDICAR",F1324=BASE_DATOS!R$8," INDICAR",F1324=BASE_DATOS!R$9," ")</f>
        <v>#NAME?</v>
      </c>
      <c r="H1324" s="121"/>
      <c r="I1324" s="122"/>
      <c r="J1324" s="122"/>
      <c r="K1324" s="122"/>
      <c r="L1324" s="122"/>
      <c r="M1324" s="122"/>
      <c r="N1324" s="123">
        <f t="shared" si="34"/>
        <v>0</v>
      </c>
    </row>
    <row r="1325" spans="1:14" ht="14.5" hidden="1">
      <c r="A1325" s="252"/>
      <c r="B1325" s="137"/>
      <c r="C1325" s="138"/>
      <c r="D1325" s="158"/>
      <c r="E1325" s="140"/>
      <c r="F1325" s="121"/>
      <c r="G1325" s="160" t="e">
        <f ca="1">_xludf.IFS(F1325=BASE_DATOS!R$2,"N/A",F1325=BASE_DATOS!R$3,"N/A",F1325=BASE_DATOS!R$4,"INDICAR",F1325=BASE_DATOS!R$7,"N/A",F1325=BASE_DATOS!R$5,"INDICAR",F1325=BASE_DATOS!R$6,"INDICAR",F1325=BASE_DATOS!R$8," INDICAR",F1325=BASE_DATOS!R$9," ")</f>
        <v>#NAME?</v>
      </c>
      <c r="H1325" s="121"/>
      <c r="I1325" s="122"/>
      <c r="J1325" s="122"/>
      <c r="K1325" s="122"/>
      <c r="L1325" s="122"/>
      <c r="M1325" s="122"/>
      <c r="N1325" s="123">
        <f t="shared" si="34"/>
        <v>0</v>
      </c>
    </row>
    <row r="1326" spans="1:14" ht="14.5" hidden="1">
      <c r="A1326" s="252"/>
      <c r="B1326" s="137"/>
      <c r="C1326" s="138"/>
      <c r="D1326" s="158"/>
      <c r="E1326" s="140"/>
      <c r="F1326" s="121"/>
      <c r="G1326" s="160" t="e">
        <f ca="1">_xludf.IFS(F1326=BASE_DATOS!R$2,"N/A",F1326=BASE_DATOS!R$3,"N/A",F1326=BASE_DATOS!R$4,"INDICAR",F1326=BASE_DATOS!R$7,"N/A",F1326=BASE_DATOS!R$5,"INDICAR",F1326=BASE_DATOS!R$6,"INDICAR",F1326=BASE_DATOS!R$8," INDICAR",F1326=BASE_DATOS!R$9," ")</f>
        <v>#NAME?</v>
      </c>
      <c r="H1326" s="121"/>
      <c r="I1326" s="122"/>
      <c r="J1326" s="122"/>
      <c r="K1326" s="122"/>
      <c r="L1326" s="122"/>
      <c r="M1326" s="122"/>
      <c r="N1326" s="123">
        <f t="shared" si="34"/>
        <v>0</v>
      </c>
    </row>
    <row r="1327" spans="1:14" ht="14.5" hidden="1">
      <c r="A1327" s="252"/>
      <c r="B1327" s="137"/>
      <c r="C1327" s="138"/>
      <c r="D1327" s="158"/>
      <c r="E1327" s="140"/>
      <c r="F1327" s="121"/>
      <c r="G1327" s="160" t="e">
        <f ca="1">_xludf.IFS(F1327=BASE_DATOS!R$2,"N/A",F1327=BASE_DATOS!R$3,"N/A",F1327=BASE_DATOS!R$4,"INDICAR",F1327=BASE_DATOS!R$7,"N/A",F1327=BASE_DATOS!R$5,"INDICAR",F1327=BASE_DATOS!R$6,"INDICAR",F1327=BASE_DATOS!R$8," INDICAR",F1327=BASE_DATOS!R$9," ")</f>
        <v>#NAME?</v>
      </c>
      <c r="H1327" s="121"/>
      <c r="I1327" s="122"/>
      <c r="J1327" s="122"/>
      <c r="K1327" s="122"/>
      <c r="L1327" s="122"/>
      <c r="M1327" s="122"/>
      <c r="N1327" s="123">
        <f t="shared" si="34"/>
        <v>0</v>
      </c>
    </row>
    <row r="1328" spans="1:14" ht="14.5" hidden="1">
      <c r="A1328" s="252"/>
      <c r="B1328" s="137"/>
      <c r="C1328" s="138"/>
      <c r="D1328" s="158"/>
      <c r="E1328" s="140"/>
      <c r="F1328" s="121"/>
      <c r="G1328" s="160" t="e">
        <f ca="1">_xludf.IFS(F1328=BASE_DATOS!R$2,"N/A",F1328=BASE_DATOS!R$3,"N/A",F1328=BASE_DATOS!R$4,"INDICAR",F1328=BASE_DATOS!R$7,"N/A",F1328=BASE_DATOS!R$5,"INDICAR",F1328=BASE_DATOS!R$6,"INDICAR",F1328=BASE_DATOS!R$8," INDICAR",F1328=BASE_DATOS!R$9," ")</f>
        <v>#NAME?</v>
      </c>
      <c r="H1328" s="121"/>
      <c r="I1328" s="122"/>
      <c r="J1328" s="122"/>
      <c r="K1328" s="122"/>
      <c r="L1328" s="122"/>
      <c r="M1328" s="122"/>
      <c r="N1328" s="123">
        <f t="shared" si="34"/>
        <v>0</v>
      </c>
    </row>
    <row r="1329" spans="1:14" ht="14.5" hidden="1">
      <c r="A1329" s="252"/>
      <c r="B1329" s="137"/>
      <c r="C1329" s="138"/>
      <c r="D1329" s="158"/>
      <c r="E1329" s="140"/>
      <c r="F1329" s="121"/>
      <c r="G1329" s="160" t="e">
        <f ca="1">_xludf.IFS(F1329=BASE_DATOS!R$2,"N/A",F1329=BASE_DATOS!R$3,"N/A",F1329=BASE_DATOS!R$4,"INDICAR",F1329=BASE_DATOS!R$7,"N/A",F1329=BASE_DATOS!R$5,"INDICAR",F1329=BASE_DATOS!R$6,"INDICAR",F1329=BASE_DATOS!R$8," INDICAR",F1329=BASE_DATOS!R$9," ")</f>
        <v>#NAME?</v>
      </c>
      <c r="H1329" s="121"/>
      <c r="I1329" s="122"/>
      <c r="J1329" s="122"/>
      <c r="K1329" s="122"/>
      <c r="L1329" s="122"/>
      <c r="M1329" s="122"/>
      <c r="N1329" s="123">
        <f t="shared" si="34"/>
        <v>0</v>
      </c>
    </row>
    <row r="1330" spans="1:14" ht="14.5" hidden="1">
      <c r="A1330" s="252"/>
      <c r="B1330" s="137"/>
      <c r="C1330" s="138"/>
      <c r="D1330" s="158"/>
      <c r="E1330" s="140"/>
      <c r="F1330" s="121"/>
      <c r="G1330" s="160" t="e">
        <f ca="1">_xludf.IFS(F1330=BASE_DATOS!R$2,"N/A",F1330=BASE_DATOS!R$3,"N/A",F1330=BASE_DATOS!R$4,"INDICAR",F1330=BASE_DATOS!R$7,"N/A",F1330=BASE_DATOS!R$5,"INDICAR",F1330=BASE_DATOS!R$6,"INDICAR",F1330=BASE_DATOS!R$8," INDICAR",F1330=BASE_DATOS!R$9," ")</f>
        <v>#NAME?</v>
      </c>
      <c r="H1330" s="121"/>
      <c r="I1330" s="122"/>
      <c r="J1330" s="122"/>
      <c r="K1330" s="122"/>
      <c r="L1330" s="122"/>
      <c r="M1330" s="122"/>
      <c r="N1330" s="123">
        <f t="shared" si="34"/>
        <v>0</v>
      </c>
    </row>
    <row r="1331" spans="1:14" ht="14.5" hidden="1">
      <c r="A1331" s="252"/>
      <c r="B1331" s="137"/>
      <c r="C1331" s="138"/>
      <c r="D1331" s="158"/>
      <c r="E1331" s="140"/>
      <c r="F1331" s="121"/>
      <c r="G1331" s="160" t="e">
        <f ca="1">_xludf.IFS(F1331=BASE_DATOS!R$2,"N/A",F1331=BASE_DATOS!R$3,"N/A",F1331=BASE_DATOS!R$4,"INDICAR",F1331=BASE_DATOS!R$7,"N/A",F1331=BASE_DATOS!R$5,"INDICAR",F1331=BASE_DATOS!R$6,"INDICAR",F1331=BASE_DATOS!R$8," INDICAR",F1331=BASE_DATOS!R$9," ")</f>
        <v>#NAME?</v>
      </c>
      <c r="H1331" s="121"/>
      <c r="I1331" s="122"/>
      <c r="J1331" s="122"/>
      <c r="K1331" s="122"/>
      <c r="L1331" s="122"/>
      <c r="M1331" s="122"/>
      <c r="N1331" s="123">
        <f t="shared" si="34"/>
        <v>0</v>
      </c>
    </row>
    <row r="1332" spans="1:14" ht="14.5" hidden="1">
      <c r="A1332" s="253"/>
      <c r="B1332" s="137"/>
      <c r="C1332" s="140"/>
      <c r="D1332" s="158"/>
      <c r="E1332" s="140"/>
      <c r="F1332" s="121"/>
      <c r="G1332" s="160" t="e">
        <f ca="1">_xludf.IFS(F1332=BASE_DATOS!R$2,"N/A",F1332=BASE_DATOS!R$3,"N/A",F1332=BASE_DATOS!R$4,"INDICAR",F1332=BASE_DATOS!R$7,"N/A",F1332=BASE_DATOS!R$5,"INDICAR",F1332=BASE_DATOS!R$6,"INDICAR",F1332=BASE_DATOS!R$8," INDICAR",F1332=BASE_DATOS!R$9," ")</f>
        <v>#NAME?</v>
      </c>
      <c r="H1332" s="121"/>
      <c r="I1332" s="122"/>
      <c r="J1332" s="122"/>
      <c r="K1332" s="122"/>
      <c r="L1332" s="122"/>
      <c r="M1332" s="122"/>
      <c r="N1332" s="123">
        <f t="shared" si="34"/>
        <v>0</v>
      </c>
    </row>
    <row r="1333" spans="1:14" ht="14.5">
      <c r="A1333" s="142"/>
      <c r="B1333" s="143"/>
      <c r="C1333" s="142"/>
      <c r="D1333" s="142"/>
      <c r="E1333" s="142"/>
      <c r="F1333" s="142"/>
      <c r="G1333" s="142"/>
      <c r="H1333" s="142"/>
      <c r="I1333" s="142"/>
      <c r="J1333" s="143"/>
      <c r="K1333" s="143"/>
      <c r="L1333" s="143"/>
      <c r="M1333" s="143"/>
      <c r="N1333" s="144"/>
    </row>
    <row r="1334" spans="1:14" ht="14.5">
      <c r="A1334" s="145"/>
      <c r="B1334" s="146"/>
      <c r="C1334" s="145"/>
      <c r="D1334" s="145"/>
      <c r="E1334" s="145"/>
      <c r="F1334" s="145"/>
      <c r="G1334" s="145"/>
      <c r="H1334" s="145"/>
      <c r="I1334" s="145"/>
      <c r="J1334" s="146"/>
      <c r="K1334" s="146"/>
      <c r="L1334" s="146"/>
      <c r="M1334" s="146"/>
      <c r="N1334" s="147"/>
    </row>
    <row r="1335" spans="1:14" ht="24.75" customHeight="1">
      <c r="A1335" s="254" t="s">
        <v>413</v>
      </c>
      <c r="B1335" s="255"/>
      <c r="C1335" s="254" t="s">
        <v>262</v>
      </c>
      <c r="D1335" s="256"/>
      <c r="E1335" s="256"/>
      <c r="F1335" s="256"/>
      <c r="G1335" s="256"/>
      <c r="H1335" s="256"/>
      <c r="I1335" s="256"/>
      <c r="J1335" s="256"/>
      <c r="K1335" s="256"/>
      <c r="L1335" s="256"/>
      <c r="M1335" s="256"/>
      <c r="N1335" s="255"/>
    </row>
    <row r="1336" spans="1:14" ht="31">
      <c r="A1336" s="99" t="s">
        <v>19</v>
      </c>
      <c r="B1336" s="254" t="s">
        <v>90</v>
      </c>
      <c r="C1336" s="255"/>
      <c r="D1336" s="99" t="s">
        <v>447</v>
      </c>
      <c r="E1336" s="258" t="str">
        <f t="array" ref="E1336">INDEX(BASE_DATOS!U$2:U$103,MATCH(C1335,BASE_DATOS!W$2:W$103,0))</f>
        <v>Impulsar procesos de innovación y transformación curricular bajo un enfoque humanista y pedagógico actualizado, pertinente y flexible que promueva la evaluación, el diseño y la actualización de la oferta docente que incida en la transformación social y la empleabilidad de las personas graduadas</v>
      </c>
      <c r="F1336" s="256"/>
      <c r="G1336" s="256"/>
      <c r="H1336" s="256"/>
      <c r="I1336" s="256"/>
      <c r="J1336" s="256"/>
      <c r="K1336" s="256"/>
      <c r="L1336" s="256"/>
      <c r="M1336" s="256"/>
      <c r="N1336" s="255"/>
    </row>
    <row r="1337" spans="1:14" ht="30.75" customHeight="1">
      <c r="A1337" s="259" t="s">
        <v>415</v>
      </c>
      <c r="B1337" s="277" t="s">
        <v>263</v>
      </c>
      <c r="C1337" s="261"/>
      <c r="D1337" s="262"/>
      <c r="E1337" s="268" t="s">
        <v>416</v>
      </c>
      <c r="F1337" s="273" t="str">
        <f t="array" ref="F1337">INDEX(BASE_DATOS!Y$2:Y$103,MATCH(B1337,BASE_DATOS!X$2:X$103,0))</f>
        <v>P. Institucionales E.O. 
P. Calidad 
P. Institucional SMCG 
P. sobre autoevaluación, mejoramiento y acreditación en la UNA</v>
      </c>
      <c r="G1337" s="247"/>
      <c r="H1337" s="247"/>
      <c r="I1337" s="274" t="s">
        <v>417</v>
      </c>
      <c r="J1337" s="283" t="str">
        <f t="array" ref="J1337">INDEX(BASE_DATOS!Z$2:Z$103,MATCH(B1337,BASE_DATOS!X$2:X$103,0))</f>
        <v>Subsistema institucional de aseguramiento de calidad de la oferta docente</v>
      </c>
      <c r="K1337" s="256"/>
      <c r="L1337" s="256"/>
      <c r="M1337" s="256"/>
      <c r="N1337" s="255"/>
    </row>
    <row r="1338" spans="1:14" ht="30.75" customHeight="1">
      <c r="A1338" s="252"/>
      <c r="B1338" s="263"/>
      <c r="C1338" s="247"/>
      <c r="D1338" s="264"/>
      <c r="E1338" s="252"/>
      <c r="F1338" s="247"/>
      <c r="G1338" s="247"/>
      <c r="H1338" s="247"/>
      <c r="I1338" s="252"/>
      <c r="J1338" s="276"/>
      <c r="K1338" s="256"/>
      <c r="L1338" s="256"/>
      <c r="M1338" s="256"/>
      <c r="N1338" s="255"/>
    </row>
    <row r="1339" spans="1:14" ht="30.75" customHeight="1">
      <c r="A1339" s="252"/>
      <c r="B1339" s="263"/>
      <c r="C1339" s="247"/>
      <c r="D1339" s="264"/>
      <c r="E1339" s="252"/>
      <c r="F1339" s="247"/>
      <c r="G1339" s="247"/>
      <c r="H1339" s="247"/>
      <c r="I1339" s="252"/>
      <c r="J1339" s="276"/>
      <c r="K1339" s="256"/>
      <c r="L1339" s="256"/>
      <c r="M1339" s="256"/>
      <c r="N1339" s="255"/>
    </row>
    <row r="1340" spans="1:14" ht="30.75" customHeight="1">
      <c r="A1340" s="253"/>
      <c r="B1340" s="265"/>
      <c r="C1340" s="266"/>
      <c r="D1340" s="267"/>
      <c r="E1340" s="253"/>
      <c r="F1340" s="266"/>
      <c r="G1340" s="266"/>
      <c r="H1340" s="266"/>
      <c r="I1340" s="253"/>
      <c r="J1340" s="276"/>
      <c r="K1340" s="256"/>
      <c r="L1340" s="256"/>
      <c r="M1340" s="256"/>
      <c r="N1340" s="255"/>
    </row>
    <row r="1341" spans="1:14" ht="22.5" customHeight="1">
      <c r="A1341" s="269" t="s">
        <v>418</v>
      </c>
      <c r="B1341" s="269" t="s">
        <v>419</v>
      </c>
      <c r="C1341" s="270" t="s">
        <v>420</v>
      </c>
      <c r="D1341" s="269" t="s">
        <v>421</v>
      </c>
      <c r="E1341" s="269" t="s">
        <v>422</v>
      </c>
      <c r="F1341" s="272" t="s">
        <v>16</v>
      </c>
      <c r="G1341" s="269" t="s">
        <v>423</v>
      </c>
      <c r="H1341" s="269" t="s">
        <v>424</v>
      </c>
      <c r="I1341" s="271" t="s">
        <v>425</v>
      </c>
      <c r="J1341" s="256"/>
      <c r="K1341" s="256"/>
      <c r="L1341" s="256"/>
      <c r="M1341" s="256"/>
      <c r="N1341" s="255"/>
    </row>
    <row r="1342" spans="1:14" ht="22.5" customHeight="1">
      <c r="A1342" s="253"/>
      <c r="B1342" s="253"/>
      <c r="C1342" s="253"/>
      <c r="D1342" s="253"/>
      <c r="E1342" s="253"/>
      <c r="F1342" s="265"/>
      <c r="G1342" s="253"/>
      <c r="H1342" s="253"/>
      <c r="I1342" s="100">
        <v>2023</v>
      </c>
      <c r="J1342" s="100">
        <v>2024</v>
      </c>
      <c r="K1342" s="100">
        <v>2025</v>
      </c>
      <c r="L1342" s="100">
        <v>2026</v>
      </c>
      <c r="M1342" s="100">
        <v>2027</v>
      </c>
      <c r="N1342" s="148" t="s">
        <v>426</v>
      </c>
    </row>
    <row r="1343" spans="1:14" ht="14.5" hidden="1">
      <c r="A1343" s="299" t="s">
        <v>794</v>
      </c>
      <c r="B1343" s="137"/>
      <c r="C1343" s="140"/>
      <c r="D1343" s="158"/>
      <c r="E1343" s="140"/>
      <c r="F1343" s="121"/>
      <c r="G1343" s="141" t="e">
        <f ca="1">_xludf.IFS(F1343=BASE_DATOS!R$2,"N/A",F1343=BASE_DATOS!R$3,"N/A",F1343=BASE_DATOS!R$4,"INDICAR",F1343=BASE_DATOS!R$7,"N/A",F1343=BASE_DATOS!R$5,"INDICAR",F1343=BASE_DATOS!R$6,"INDICAR",F1343=BASE_DATOS!R$8," INDICAR",F1343=BASE_DATOS!R$9," ")</f>
        <v>#NAME?</v>
      </c>
      <c r="H1343" s="121"/>
      <c r="I1343" s="122"/>
      <c r="J1343" s="122"/>
      <c r="K1343" s="122"/>
      <c r="L1343" s="122"/>
      <c r="M1343" s="122"/>
      <c r="N1343" s="123">
        <f t="shared" ref="N1343:N1375" si="35">SUM(I1343:M1343)</f>
        <v>0</v>
      </c>
    </row>
    <row r="1344" spans="1:14" ht="50">
      <c r="A1344" s="286"/>
      <c r="B1344" s="137" t="s">
        <v>39</v>
      </c>
      <c r="C1344" s="140" t="s">
        <v>795</v>
      </c>
      <c r="D1344" s="140">
        <v>20</v>
      </c>
      <c r="E1344" s="140">
        <v>0</v>
      </c>
      <c r="F1344" s="140" t="s">
        <v>103</v>
      </c>
      <c r="G1344" s="141" t="e">
        <f ca="1">_xludf.IFS(F1344=BASE_DATOS!R$2,"N/A",F1344=BASE_DATOS!R$3,"N/A",F1344=BASE_DATOS!R$4,"INDICAR",F1344=BASE_DATOS!R$7,"N/A",F1344=BASE_DATOS!R$5,"INDICAR",F1344=BASE_DATOS!R$6,"INDICAR",F1344=BASE_DATOS!R$8," INDICAR",F1344=BASE_DATOS!R$9," ")</f>
        <v>#NAME?</v>
      </c>
      <c r="H1344" s="140" t="s">
        <v>430</v>
      </c>
      <c r="I1344" s="127">
        <v>0.2</v>
      </c>
      <c r="J1344" s="127">
        <v>0.2</v>
      </c>
      <c r="K1344" s="127">
        <v>0.2</v>
      </c>
      <c r="L1344" s="127">
        <v>0.2</v>
      </c>
      <c r="M1344" s="127">
        <v>0.2</v>
      </c>
      <c r="N1344" s="123">
        <f t="shared" si="35"/>
        <v>1</v>
      </c>
    </row>
    <row r="1345" spans="1:14" ht="14.5" hidden="1">
      <c r="A1345" s="286"/>
      <c r="B1345" s="137"/>
      <c r="C1345" s="138"/>
      <c r="D1345" s="158"/>
      <c r="E1345" s="140"/>
      <c r="F1345" s="121"/>
      <c r="G1345" s="160" t="e">
        <f ca="1">_xludf.IFS(F1345=BASE_DATOS!R$2,"N/A",F1345=BASE_DATOS!R$3,"N/A",F1345=BASE_DATOS!R$4,"INDICAR",F1345=BASE_DATOS!R$7,"N/A",F1345=BASE_DATOS!R$5,"INDICAR",F1345=BASE_DATOS!R$6,"INDICAR",F1345=BASE_DATOS!R$8," INDICAR",F1345=BASE_DATOS!R$9," ")</f>
        <v>#NAME?</v>
      </c>
      <c r="H1345" s="121"/>
      <c r="I1345" s="122"/>
      <c r="J1345" s="122"/>
      <c r="K1345" s="122"/>
      <c r="L1345" s="122"/>
      <c r="M1345" s="122"/>
      <c r="N1345" s="123">
        <f t="shared" si="35"/>
        <v>0</v>
      </c>
    </row>
    <row r="1346" spans="1:14" ht="14.5" hidden="1">
      <c r="A1346" s="286"/>
      <c r="B1346" s="137"/>
      <c r="C1346" s="138"/>
      <c r="D1346" s="158"/>
      <c r="E1346" s="140"/>
      <c r="F1346" s="121"/>
      <c r="G1346" s="160" t="e">
        <f ca="1">_xludf.IFS(F1346=BASE_DATOS!R$2,"N/A",F1346=BASE_DATOS!R$3,"N/A",F1346=BASE_DATOS!R$4,"INDICAR",F1346=BASE_DATOS!R$7,"N/A",F1346=BASE_DATOS!R$5,"INDICAR",F1346=BASE_DATOS!R$6,"INDICAR",F1346=BASE_DATOS!R$8," INDICAR",F1346=BASE_DATOS!R$9," ")</f>
        <v>#NAME?</v>
      </c>
      <c r="H1346" s="121"/>
      <c r="I1346" s="122"/>
      <c r="J1346" s="122"/>
      <c r="K1346" s="122"/>
      <c r="L1346" s="122"/>
      <c r="M1346" s="122"/>
      <c r="N1346" s="123">
        <f t="shared" si="35"/>
        <v>0</v>
      </c>
    </row>
    <row r="1347" spans="1:14" ht="14.5" hidden="1">
      <c r="A1347" s="286"/>
      <c r="B1347" s="137"/>
      <c r="C1347" s="138"/>
      <c r="D1347" s="158"/>
      <c r="E1347" s="140"/>
      <c r="F1347" s="121"/>
      <c r="G1347" s="160" t="e">
        <f ca="1">_xludf.IFS(F1347=BASE_DATOS!R$2,"N/A",F1347=BASE_DATOS!R$3,"N/A",F1347=BASE_DATOS!R$4,"INDICAR",F1347=BASE_DATOS!R$7,"N/A",F1347=BASE_DATOS!R$5,"INDICAR",F1347=BASE_DATOS!R$6,"INDICAR",F1347=BASE_DATOS!R$8," INDICAR",F1347=BASE_DATOS!R$9," ")</f>
        <v>#NAME?</v>
      </c>
      <c r="H1347" s="121"/>
      <c r="I1347" s="122"/>
      <c r="J1347" s="122"/>
      <c r="K1347" s="122"/>
      <c r="L1347" s="122"/>
      <c r="M1347" s="122"/>
      <c r="N1347" s="123">
        <f t="shared" si="35"/>
        <v>0</v>
      </c>
    </row>
    <row r="1348" spans="1:14" ht="14.5" hidden="1">
      <c r="A1348" s="286"/>
      <c r="B1348" s="137"/>
      <c r="C1348" s="138"/>
      <c r="D1348" s="158"/>
      <c r="E1348" s="140"/>
      <c r="F1348" s="121"/>
      <c r="G1348" s="160" t="e">
        <f ca="1">_xludf.IFS(F1348=BASE_DATOS!R$2,"N/A",F1348=BASE_DATOS!R$3,"N/A",F1348=BASE_DATOS!R$4,"INDICAR",F1348=BASE_DATOS!R$7,"N/A",F1348=BASE_DATOS!R$5,"INDICAR",F1348=BASE_DATOS!R$6,"INDICAR",F1348=BASE_DATOS!R$8," INDICAR",F1348=BASE_DATOS!R$9," ")</f>
        <v>#NAME?</v>
      </c>
      <c r="H1348" s="121"/>
      <c r="I1348" s="122"/>
      <c r="J1348" s="122"/>
      <c r="K1348" s="122"/>
      <c r="L1348" s="122"/>
      <c r="M1348" s="122"/>
      <c r="N1348" s="123">
        <f t="shared" si="35"/>
        <v>0</v>
      </c>
    </row>
    <row r="1349" spans="1:14" ht="14.5" hidden="1">
      <c r="A1349" s="286"/>
      <c r="B1349" s="137"/>
      <c r="C1349" s="138"/>
      <c r="D1349" s="158"/>
      <c r="E1349" s="140"/>
      <c r="F1349" s="121"/>
      <c r="G1349" s="160" t="e">
        <f ca="1">_xludf.IFS(F1349=BASE_DATOS!R$2,"N/A",F1349=BASE_DATOS!R$3,"N/A",F1349=BASE_DATOS!R$4,"INDICAR",F1349=BASE_DATOS!R$7,"N/A",F1349=BASE_DATOS!R$5,"INDICAR",F1349=BASE_DATOS!R$6,"INDICAR",F1349=BASE_DATOS!R$8," INDICAR",F1349=BASE_DATOS!R$9," ")</f>
        <v>#NAME?</v>
      </c>
      <c r="H1349" s="121"/>
      <c r="I1349" s="122"/>
      <c r="J1349" s="122"/>
      <c r="K1349" s="122"/>
      <c r="L1349" s="122"/>
      <c r="M1349" s="122"/>
      <c r="N1349" s="123">
        <f t="shared" si="35"/>
        <v>0</v>
      </c>
    </row>
    <row r="1350" spans="1:14" ht="14.5" hidden="1">
      <c r="A1350" s="286"/>
      <c r="B1350" s="137"/>
      <c r="C1350" s="138"/>
      <c r="D1350" s="158"/>
      <c r="E1350" s="140"/>
      <c r="F1350" s="121"/>
      <c r="G1350" s="160" t="e">
        <f ca="1">_xludf.IFS(F1350=BASE_DATOS!R$2,"N/A",F1350=BASE_DATOS!R$3,"N/A",F1350=BASE_DATOS!R$4,"INDICAR",F1350=BASE_DATOS!R$7,"N/A",F1350=BASE_DATOS!R$5,"INDICAR",F1350=BASE_DATOS!R$6,"INDICAR",F1350=BASE_DATOS!R$8," INDICAR",F1350=BASE_DATOS!R$9," ")</f>
        <v>#NAME?</v>
      </c>
      <c r="H1350" s="121"/>
      <c r="I1350" s="122"/>
      <c r="J1350" s="122"/>
      <c r="K1350" s="122"/>
      <c r="L1350" s="122"/>
      <c r="M1350" s="122"/>
      <c r="N1350" s="123">
        <f t="shared" si="35"/>
        <v>0</v>
      </c>
    </row>
    <row r="1351" spans="1:14" ht="14.5" hidden="1">
      <c r="A1351" s="286"/>
      <c r="B1351" s="137"/>
      <c r="C1351" s="138"/>
      <c r="D1351" s="158"/>
      <c r="E1351" s="140"/>
      <c r="F1351" s="121"/>
      <c r="G1351" s="160" t="e">
        <f ca="1">_xludf.IFS(F1351=BASE_DATOS!R$2,"N/A",F1351=BASE_DATOS!R$3,"N/A",F1351=BASE_DATOS!R$4,"INDICAR",F1351=BASE_DATOS!R$7,"N/A",F1351=BASE_DATOS!R$5,"INDICAR",F1351=BASE_DATOS!R$6,"INDICAR",F1351=BASE_DATOS!R$8," INDICAR",F1351=BASE_DATOS!R$9," ")</f>
        <v>#NAME?</v>
      </c>
      <c r="H1351" s="121"/>
      <c r="I1351" s="122"/>
      <c r="J1351" s="122"/>
      <c r="K1351" s="122"/>
      <c r="L1351" s="122"/>
      <c r="M1351" s="122"/>
      <c r="N1351" s="123">
        <f t="shared" si="35"/>
        <v>0</v>
      </c>
    </row>
    <row r="1352" spans="1:14" ht="14.5" hidden="1">
      <c r="A1352" s="286"/>
      <c r="B1352" s="137"/>
      <c r="C1352" s="138"/>
      <c r="D1352" s="158"/>
      <c r="E1352" s="140"/>
      <c r="F1352" s="121"/>
      <c r="G1352" s="160" t="e">
        <f ca="1">_xludf.IFS(F1352=BASE_DATOS!R$2,"N/A",F1352=BASE_DATOS!R$3,"N/A",F1352=BASE_DATOS!R$4,"INDICAR",F1352=BASE_DATOS!R$7,"N/A",F1352=BASE_DATOS!R$5,"INDICAR",F1352=BASE_DATOS!R$6,"INDICAR",F1352=BASE_DATOS!R$8," INDICAR",F1352=BASE_DATOS!R$9," ")</f>
        <v>#NAME?</v>
      </c>
      <c r="H1352" s="121"/>
      <c r="I1352" s="122"/>
      <c r="J1352" s="122"/>
      <c r="K1352" s="122"/>
      <c r="L1352" s="122"/>
      <c r="M1352" s="122"/>
      <c r="N1352" s="123">
        <f t="shared" si="35"/>
        <v>0</v>
      </c>
    </row>
    <row r="1353" spans="1:14" ht="14.5" hidden="1">
      <c r="A1353" s="287"/>
      <c r="B1353" s="137"/>
      <c r="C1353" s="140"/>
      <c r="D1353" s="158"/>
      <c r="E1353" s="140"/>
      <c r="F1353" s="121"/>
      <c r="G1353" s="160" t="e">
        <f ca="1">_xludf.IFS(F1353=BASE_DATOS!R$2,"N/A",F1353=BASE_DATOS!R$3,"N/A",F1353=BASE_DATOS!R$4,"INDICAR",F1353=BASE_DATOS!R$7,"N/A",F1353=BASE_DATOS!R$5,"INDICAR",F1353=BASE_DATOS!R$6,"INDICAR",F1353=BASE_DATOS!R$8," INDICAR",F1353=BASE_DATOS!R$9," ")</f>
        <v>#NAME?</v>
      </c>
      <c r="H1353" s="121"/>
      <c r="I1353" s="122"/>
      <c r="J1353" s="122"/>
      <c r="K1353" s="122"/>
      <c r="L1353" s="122"/>
      <c r="M1353" s="122"/>
      <c r="N1353" s="123">
        <f t="shared" si="35"/>
        <v>0</v>
      </c>
    </row>
    <row r="1354" spans="1:14" ht="14.5" hidden="1">
      <c r="A1354" s="251"/>
      <c r="B1354" s="137"/>
      <c r="C1354" s="138"/>
      <c r="D1354" s="158"/>
      <c r="E1354" s="140"/>
      <c r="F1354" s="121"/>
      <c r="G1354" s="160" t="e">
        <f ca="1">_xludf.IFS(F1354=BASE_DATOS!R$2,"N/A",F1354=BASE_DATOS!R$3,"N/A",F1354=BASE_DATOS!R$4,"INDICAR",F1354=BASE_DATOS!R$7,"N/A",F1354=BASE_DATOS!R$5,"INDICAR",F1354=BASE_DATOS!R$6,"INDICAR",F1354=BASE_DATOS!R$8," INDICAR",F1354=BASE_DATOS!R$9," ")</f>
        <v>#NAME?</v>
      </c>
      <c r="H1354" s="121"/>
      <c r="I1354" s="122"/>
      <c r="J1354" s="122"/>
      <c r="K1354" s="122"/>
      <c r="L1354" s="122"/>
      <c r="M1354" s="122"/>
      <c r="N1354" s="123">
        <f t="shared" si="35"/>
        <v>0</v>
      </c>
    </row>
    <row r="1355" spans="1:14" ht="14.5" hidden="1">
      <c r="A1355" s="252"/>
      <c r="B1355" s="137"/>
      <c r="C1355" s="138"/>
      <c r="D1355" s="158"/>
      <c r="E1355" s="140"/>
      <c r="F1355" s="121"/>
      <c r="G1355" s="160" t="e">
        <f ca="1">_xludf.IFS(F1355=BASE_DATOS!R$2,"N/A",F1355=BASE_DATOS!R$3,"N/A",F1355=BASE_DATOS!R$4,"INDICAR",F1355=BASE_DATOS!R$7,"N/A",F1355=BASE_DATOS!R$5,"INDICAR",F1355=BASE_DATOS!R$6,"INDICAR",F1355=BASE_DATOS!R$8," INDICAR",F1355=BASE_DATOS!R$9," ")</f>
        <v>#NAME?</v>
      </c>
      <c r="H1355" s="121"/>
      <c r="I1355" s="122"/>
      <c r="J1355" s="122"/>
      <c r="K1355" s="122"/>
      <c r="L1355" s="122"/>
      <c r="M1355" s="122"/>
      <c r="N1355" s="123">
        <f t="shared" si="35"/>
        <v>0</v>
      </c>
    </row>
    <row r="1356" spans="1:14" ht="14.5" hidden="1">
      <c r="A1356" s="252"/>
      <c r="B1356" s="137"/>
      <c r="C1356" s="138"/>
      <c r="D1356" s="158"/>
      <c r="E1356" s="140"/>
      <c r="F1356" s="121"/>
      <c r="G1356" s="160" t="e">
        <f ca="1">_xludf.IFS(F1356=BASE_DATOS!R$2,"N/A",F1356=BASE_DATOS!R$3,"N/A",F1356=BASE_DATOS!R$4,"INDICAR",F1356=BASE_DATOS!R$7,"N/A",F1356=BASE_DATOS!R$5,"INDICAR",F1356=BASE_DATOS!R$6,"INDICAR",F1356=BASE_DATOS!R$8," INDICAR",F1356=BASE_DATOS!R$9," ")</f>
        <v>#NAME?</v>
      </c>
      <c r="H1356" s="121"/>
      <c r="I1356" s="122"/>
      <c r="J1356" s="122"/>
      <c r="K1356" s="122"/>
      <c r="L1356" s="122"/>
      <c r="M1356" s="122"/>
      <c r="N1356" s="123">
        <f t="shared" si="35"/>
        <v>0</v>
      </c>
    </row>
    <row r="1357" spans="1:14" ht="14.5" hidden="1">
      <c r="A1357" s="252"/>
      <c r="B1357" s="137"/>
      <c r="C1357" s="138"/>
      <c r="D1357" s="158"/>
      <c r="E1357" s="140"/>
      <c r="F1357" s="121"/>
      <c r="G1357" s="160" t="e">
        <f ca="1">_xludf.IFS(F1357=BASE_DATOS!R$2,"N/A",F1357=BASE_DATOS!R$3,"N/A",F1357=BASE_DATOS!R$4,"INDICAR",F1357=BASE_DATOS!R$7,"N/A",F1357=BASE_DATOS!R$5,"INDICAR",F1357=BASE_DATOS!R$6,"INDICAR",F1357=BASE_DATOS!R$8," INDICAR",F1357=BASE_DATOS!R$9," ")</f>
        <v>#NAME?</v>
      </c>
      <c r="H1357" s="121"/>
      <c r="I1357" s="122"/>
      <c r="J1357" s="122"/>
      <c r="K1357" s="122"/>
      <c r="L1357" s="122"/>
      <c r="M1357" s="122"/>
      <c r="N1357" s="123">
        <f t="shared" si="35"/>
        <v>0</v>
      </c>
    </row>
    <row r="1358" spans="1:14" ht="14.5" hidden="1">
      <c r="A1358" s="252"/>
      <c r="B1358" s="137"/>
      <c r="C1358" s="138"/>
      <c r="D1358" s="158"/>
      <c r="E1358" s="140"/>
      <c r="F1358" s="121"/>
      <c r="G1358" s="160" t="e">
        <f ca="1">_xludf.IFS(F1358=BASE_DATOS!R$2,"N/A",F1358=BASE_DATOS!R$3,"N/A",F1358=BASE_DATOS!R$4,"INDICAR",F1358=BASE_DATOS!R$7,"N/A",F1358=BASE_DATOS!R$5,"INDICAR",F1358=BASE_DATOS!R$6,"INDICAR",F1358=BASE_DATOS!R$8," INDICAR",F1358=BASE_DATOS!R$9," ")</f>
        <v>#NAME?</v>
      </c>
      <c r="H1358" s="121"/>
      <c r="I1358" s="122"/>
      <c r="J1358" s="122"/>
      <c r="K1358" s="122"/>
      <c r="L1358" s="122"/>
      <c r="M1358" s="122"/>
      <c r="N1358" s="123">
        <f t="shared" si="35"/>
        <v>0</v>
      </c>
    </row>
    <row r="1359" spans="1:14" ht="14.5" hidden="1">
      <c r="A1359" s="252"/>
      <c r="B1359" s="137"/>
      <c r="C1359" s="138"/>
      <c r="D1359" s="158"/>
      <c r="E1359" s="140"/>
      <c r="F1359" s="121"/>
      <c r="G1359" s="160" t="e">
        <f ca="1">_xludf.IFS(F1359=BASE_DATOS!R$2,"N/A",F1359=BASE_DATOS!R$3,"N/A",F1359=BASE_DATOS!R$4,"INDICAR",F1359=BASE_DATOS!R$7,"N/A",F1359=BASE_DATOS!R$5,"INDICAR",F1359=BASE_DATOS!R$6,"INDICAR",F1359=BASE_DATOS!R$8," INDICAR",F1359=BASE_DATOS!R$9," ")</f>
        <v>#NAME?</v>
      </c>
      <c r="H1359" s="121"/>
      <c r="I1359" s="122"/>
      <c r="J1359" s="122"/>
      <c r="K1359" s="122"/>
      <c r="L1359" s="122"/>
      <c r="M1359" s="122"/>
      <c r="N1359" s="123">
        <f t="shared" si="35"/>
        <v>0</v>
      </c>
    </row>
    <row r="1360" spans="1:14" ht="14.5" hidden="1">
      <c r="A1360" s="252"/>
      <c r="B1360" s="137"/>
      <c r="C1360" s="138"/>
      <c r="D1360" s="158"/>
      <c r="E1360" s="140"/>
      <c r="F1360" s="121"/>
      <c r="G1360" s="160" t="e">
        <f ca="1">_xludf.IFS(F1360=BASE_DATOS!R$2,"N/A",F1360=BASE_DATOS!R$3,"N/A",F1360=BASE_DATOS!R$4,"INDICAR",F1360=BASE_DATOS!R$7,"N/A",F1360=BASE_DATOS!R$5,"INDICAR",F1360=BASE_DATOS!R$6,"INDICAR",F1360=BASE_DATOS!R$8," INDICAR",F1360=BASE_DATOS!R$9," ")</f>
        <v>#NAME?</v>
      </c>
      <c r="H1360" s="121"/>
      <c r="I1360" s="122"/>
      <c r="J1360" s="122"/>
      <c r="K1360" s="122"/>
      <c r="L1360" s="122"/>
      <c r="M1360" s="122"/>
      <c r="N1360" s="123">
        <f t="shared" si="35"/>
        <v>0</v>
      </c>
    </row>
    <row r="1361" spans="1:14" ht="14.5" hidden="1">
      <c r="A1361" s="252"/>
      <c r="B1361" s="137"/>
      <c r="C1361" s="138"/>
      <c r="D1361" s="158"/>
      <c r="E1361" s="140"/>
      <c r="F1361" s="121"/>
      <c r="G1361" s="160" t="e">
        <f ca="1">_xludf.IFS(F1361=BASE_DATOS!R$2,"N/A",F1361=BASE_DATOS!R$3,"N/A",F1361=BASE_DATOS!R$4,"INDICAR",F1361=BASE_DATOS!R$7,"N/A",F1361=BASE_DATOS!R$5,"INDICAR",F1361=BASE_DATOS!R$6,"INDICAR",F1361=BASE_DATOS!R$8," INDICAR",F1361=BASE_DATOS!R$9," ")</f>
        <v>#NAME?</v>
      </c>
      <c r="H1361" s="121"/>
      <c r="I1361" s="122"/>
      <c r="J1361" s="122"/>
      <c r="K1361" s="122"/>
      <c r="L1361" s="122"/>
      <c r="M1361" s="122"/>
      <c r="N1361" s="123">
        <f t="shared" si="35"/>
        <v>0</v>
      </c>
    </row>
    <row r="1362" spans="1:14" ht="14.5" hidden="1">
      <c r="A1362" s="252"/>
      <c r="B1362" s="137"/>
      <c r="C1362" s="138"/>
      <c r="D1362" s="158"/>
      <c r="E1362" s="140"/>
      <c r="F1362" s="121"/>
      <c r="G1362" s="160" t="e">
        <f ca="1">_xludf.IFS(F1362=BASE_DATOS!R$2,"N/A",F1362=BASE_DATOS!R$3,"N/A",F1362=BASE_DATOS!R$4,"INDICAR",F1362=BASE_DATOS!R$7,"N/A",F1362=BASE_DATOS!R$5,"INDICAR",F1362=BASE_DATOS!R$6,"INDICAR",F1362=BASE_DATOS!R$8," INDICAR",F1362=BASE_DATOS!R$9," ")</f>
        <v>#NAME?</v>
      </c>
      <c r="H1362" s="121"/>
      <c r="I1362" s="122"/>
      <c r="J1362" s="122"/>
      <c r="K1362" s="122"/>
      <c r="L1362" s="122"/>
      <c r="M1362" s="122"/>
      <c r="N1362" s="123">
        <f t="shared" si="35"/>
        <v>0</v>
      </c>
    </row>
    <row r="1363" spans="1:14" ht="14.5" hidden="1">
      <c r="A1363" s="252"/>
      <c r="B1363" s="137"/>
      <c r="C1363" s="138"/>
      <c r="D1363" s="158"/>
      <c r="E1363" s="140"/>
      <c r="F1363" s="121"/>
      <c r="G1363" s="160" t="e">
        <f ca="1">_xludf.IFS(F1363=BASE_DATOS!R$2,"N/A",F1363=BASE_DATOS!R$3,"N/A",F1363=BASE_DATOS!R$4,"INDICAR",F1363=BASE_DATOS!R$7,"N/A",F1363=BASE_DATOS!R$5,"INDICAR",F1363=BASE_DATOS!R$6,"INDICAR",F1363=BASE_DATOS!R$8," INDICAR",F1363=BASE_DATOS!R$9," ")</f>
        <v>#NAME?</v>
      </c>
      <c r="H1363" s="121"/>
      <c r="I1363" s="122"/>
      <c r="J1363" s="122"/>
      <c r="K1363" s="122"/>
      <c r="L1363" s="122"/>
      <c r="M1363" s="122"/>
      <c r="N1363" s="123">
        <f t="shared" si="35"/>
        <v>0</v>
      </c>
    </row>
    <row r="1364" spans="1:14" ht="14.5" hidden="1">
      <c r="A1364" s="253"/>
      <c r="B1364" s="137"/>
      <c r="C1364" s="140"/>
      <c r="D1364" s="158"/>
      <c r="E1364" s="140"/>
      <c r="F1364" s="121"/>
      <c r="G1364" s="160" t="e">
        <f ca="1">_xludf.IFS(F1364=BASE_DATOS!R$2,"N/A",F1364=BASE_DATOS!R$3,"N/A",F1364=BASE_DATOS!R$4,"INDICAR",F1364=BASE_DATOS!R$7,"N/A",F1364=BASE_DATOS!R$5,"INDICAR",F1364=BASE_DATOS!R$6,"INDICAR",F1364=BASE_DATOS!R$8," INDICAR",F1364=BASE_DATOS!R$9," ")</f>
        <v>#NAME?</v>
      </c>
      <c r="H1364" s="121"/>
      <c r="I1364" s="122"/>
      <c r="J1364" s="122"/>
      <c r="K1364" s="122"/>
      <c r="L1364" s="122"/>
      <c r="M1364" s="122"/>
      <c r="N1364" s="123">
        <f t="shared" si="35"/>
        <v>0</v>
      </c>
    </row>
    <row r="1365" spans="1:14" ht="14.5" hidden="1">
      <c r="A1365" s="251"/>
      <c r="B1365" s="137"/>
      <c r="C1365" s="138"/>
      <c r="D1365" s="158"/>
      <c r="E1365" s="140"/>
      <c r="F1365" s="121"/>
      <c r="G1365" s="160" t="e">
        <f ca="1">_xludf.IFS(F1365=BASE_DATOS!R$2,"N/A",F1365=BASE_DATOS!R$3,"N/A",F1365=BASE_DATOS!R$4,"INDICAR",F1365=BASE_DATOS!R$7,"N/A",F1365=BASE_DATOS!R$5,"INDICAR",F1365=BASE_DATOS!R$6,"INDICAR",F1365=BASE_DATOS!R$8," INDICAR",F1365=BASE_DATOS!R$9," ")</f>
        <v>#NAME?</v>
      </c>
      <c r="H1365" s="121"/>
      <c r="I1365" s="122"/>
      <c r="J1365" s="122"/>
      <c r="K1365" s="122"/>
      <c r="L1365" s="122"/>
      <c r="M1365" s="122"/>
      <c r="N1365" s="123">
        <f t="shared" si="35"/>
        <v>0</v>
      </c>
    </row>
    <row r="1366" spans="1:14" ht="14.5" hidden="1">
      <c r="A1366" s="252"/>
      <c r="B1366" s="137"/>
      <c r="C1366" s="138"/>
      <c r="D1366" s="158"/>
      <c r="E1366" s="140"/>
      <c r="F1366" s="121"/>
      <c r="G1366" s="160" t="e">
        <f ca="1">_xludf.IFS(F1366=BASE_DATOS!R$2,"N/A",F1366=BASE_DATOS!R$3,"N/A",F1366=BASE_DATOS!R$4,"INDICAR",F1366=BASE_DATOS!R$7,"N/A",F1366=BASE_DATOS!R$5,"INDICAR",F1366=BASE_DATOS!R$6,"INDICAR",F1366=BASE_DATOS!R$8," INDICAR",F1366=BASE_DATOS!R$9," ")</f>
        <v>#NAME?</v>
      </c>
      <c r="H1366" s="121"/>
      <c r="I1366" s="122"/>
      <c r="J1366" s="122"/>
      <c r="K1366" s="122"/>
      <c r="L1366" s="122"/>
      <c r="M1366" s="122"/>
      <c r="N1366" s="123">
        <f t="shared" si="35"/>
        <v>0</v>
      </c>
    </row>
    <row r="1367" spans="1:14" ht="14.5" hidden="1">
      <c r="A1367" s="252"/>
      <c r="B1367" s="137"/>
      <c r="C1367" s="138"/>
      <c r="D1367" s="158"/>
      <c r="E1367" s="140"/>
      <c r="F1367" s="121"/>
      <c r="G1367" s="160" t="e">
        <f ca="1">_xludf.IFS(F1367=BASE_DATOS!R$2,"N/A",F1367=BASE_DATOS!R$3,"N/A",F1367=BASE_DATOS!R$4,"INDICAR",F1367=BASE_DATOS!R$7,"N/A",F1367=BASE_DATOS!R$5,"INDICAR",F1367=BASE_DATOS!R$6,"INDICAR",F1367=BASE_DATOS!R$8," INDICAR",F1367=BASE_DATOS!R$9," ")</f>
        <v>#NAME?</v>
      </c>
      <c r="H1367" s="121"/>
      <c r="I1367" s="122"/>
      <c r="J1367" s="122"/>
      <c r="K1367" s="122"/>
      <c r="L1367" s="122"/>
      <c r="M1367" s="122"/>
      <c r="N1367" s="123">
        <f t="shared" si="35"/>
        <v>0</v>
      </c>
    </row>
    <row r="1368" spans="1:14" ht="14.5" hidden="1">
      <c r="A1368" s="252"/>
      <c r="B1368" s="137"/>
      <c r="C1368" s="138"/>
      <c r="D1368" s="158"/>
      <c r="E1368" s="140"/>
      <c r="F1368" s="121"/>
      <c r="G1368" s="160" t="e">
        <f ca="1">_xludf.IFS(F1368=BASE_DATOS!R$2,"N/A",F1368=BASE_DATOS!R$3,"N/A",F1368=BASE_DATOS!R$4,"INDICAR",F1368=BASE_DATOS!R$7,"N/A",F1368=BASE_DATOS!R$5,"INDICAR",F1368=BASE_DATOS!R$6,"INDICAR",F1368=BASE_DATOS!R$8," INDICAR",F1368=BASE_DATOS!R$9," ")</f>
        <v>#NAME?</v>
      </c>
      <c r="H1368" s="121"/>
      <c r="I1368" s="122"/>
      <c r="J1368" s="122"/>
      <c r="K1368" s="122"/>
      <c r="L1368" s="122"/>
      <c r="M1368" s="122"/>
      <c r="N1368" s="123">
        <f t="shared" si="35"/>
        <v>0</v>
      </c>
    </row>
    <row r="1369" spans="1:14" ht="14.5" hidden="1">
      <c r="A1369" s="252"/>
      <c r="B1369" s="137"/>
      <c r="C1369" s="138"/>
      <c r="D1369" s="158"/>
      <c r="E1369" s="140"/>
      <c r="F1369" s="121"/>
      <c r="G1369" s="160" t="e">
        <f ca="1">_xludf.IFS(F1369=BASE_DATOS!R$2,"N/A",F1369=BASE_DATOS!R$3,"N/A",F1369=BASE_DATOS!R$4,"INDICAR",F1369=BASE_DATOS!R$7,"N/A",F1369=BASE_DATOS!R$5,"INDICAR",F1369=BASE_DATOS!R$6,"INDICAR",F1369=BASE_DATOS!R$8," INDICAR",F1369=BASE_DATOS!R$9," ")</f>
        <v>#NAME?</v>
      </c>
      <c r="H1369" s="121"/>
      <c r="I1369" s="122"/>
      <c r="J1369" s="122"/>
      <c r="K1369" s="122"/>
      <c r="L1369" s="122"/>
      <c r="M1369" s="122"/>
      <c r="N1369" s="123">
        <f t="shared" si="35"/>
        <v>0</v>
      </c>
    </row>
    <row r="1370" spans="1:14" ht="14.5" hidden="1">
      <c r="A1370" s="252"/>
      <c r="B1370" s="137"/>
      <c r="C1370" s="138"/>
      <c r="D1370" s="158"/>
      <c r="E1370" s="140"/>
      <c r="F1370" s="121"/>
      <c r="G1370" s="160" t="e">
        <f ca="1">_xludf.IFS(F1370=BASE_DATOS!R$2,"N/A",F1370=BASE_DATOS!R$3,"N/A",F1370=BASE_DATOS!R$4,"INDICAR",F1370=BASE_DATOS!R$7,"N/A",F1370=BASE_DATOS!R$5,"INDICAR",F1370=BASE_DATOS!R$6,"INDICAR",F1370=BASE_DATOS!R$8," INDICAR",F1370=BASE_DATOS!R$9," ")</f>
        <v>#NAME?</v>
      </c>
      <c r="H1370" s="121"/>
      <c r="I1370" s="122"/>
      <c r="J1370" s="122"/>
      <c r="K1370" s="122"/>
      <c r="L1370" s="122"/>
      <c r="M1370" s="122"/>
      <c r="N1370" s="123">
        <f t="shared" si="35"/>
        <v>0</v>
      </c>
    </row>
    <row r="1371" spans="1:14" ht="14.5" hidden="1">
      <c r="A1371" s="252"/>
      <c r="B1371" s="137"/>
      <c r="C1371" s="138"/>
      <c r="D1371" s="158"/>
      <c r="E1371" s="140"/>
      <c r="F1371" s="121"/>
      <c r="G1371" s="160" t="e">
        <f ca="1">_xludf.IFS(F1371=BASE_DATOS!R$2,"N/A",F1371=BASE_DATOS!R$3,"N/A",F1371=BASE_DATOS!R$4,"INDICAR",F1371=BASE_DATOS!R$7,"N/A",F1371=BASE_DATOS!R$5,"INDICAR",F1371=BASE_DATOS!R$6,"INDICAR",F1371=BASE_DATOS!R$8," INDICAR",F1371=BASE_DATOS!R$9," ")</f>
        <v>#NAME?</v>
      </c>
      <c r="H1371" s="121"/>
      <c r="I1371" s="122"/>
      <c r="J1371" s="122"/>
      <c r="K1371" s="122"/>
      <c r="L1371" s="122"/>
      <c r="M1371" s="122"/>
      <c r="N1371" s="123">
        <f t="shared" si="35"/>
        <v>0</v>
      </c>
    </row>
    <row r="1372" spans="1:14" ht="14.5" hidden="1">
      <c r="A1372" s="252"/>
      <c r="B1372" s="137"/>
      <c r="C1372" s="138"/>
      <c r="D1372" s="158"/>
      <c r="E1372" s="140"/>
      <c r="F1372" s="121"/>
      <c r="G1372" s="160" t="e">
        <f ca="1">_xludf.IFS(F1372=BASE_DATOS!R$2,"N/A",F1372=BASE_DATOS!R$3,"N/A",F1372=BASE_DATOS!R$4,"INDICAR",F1372=BASE_DATOS!R$7,"N/A",F1372=BASE_DATOS!R$5,"INDICAR",F1372=BASE_DATOS!R$6,"INDICAR",F1372=BASE_DATOS!R$8," INDICAR",F1372=BASE_DATOS!R$9," ")</f>
        <v>#NAME?</v>
      </c>
      <c r="H1372" s="121"/>
      <c r="I1372" s="122"/>
      <c r="J1372" s="122"/>
      <c r="K1372" s="122"/>
      <c r="L1372" s="122"/>
      <c r="M1372" s="122"/>
      <c r="N1372" s="123">
        <f t="shared" si="35"/>
        <v>0</v>
      </c>
    </row>
    <row r="1373" spans="1:14" ht="14.5" hidden="1">
      <c r="A1373" s="252"/>
      <c r="B1373" s="137"/>
      <c r="C1373" s="138"/>
      <c r="D1373" s="158"/>
      <c r="E1373" s="140"/>
      <c r="F1373" s="121"/>
      <c r="G1373" s="160" t="e">
        <f ca="1">_xludf.IFS(F1373=BASE_DATOS!R$2,"N/A",F1373=BASE_DATOS!R$3,"N/A",F1373=BASE_DATOS!R$4,"INDICAR",F1373=BASE_DATOS!R$7,"N/A",F1373=BASE_DATOS!R$5,"INDICAR",F1373=BASE_DATOS!R$6,"INDICAR",F1373=BASE_DATOS!R$8," INDICAR",F1373=BASE_DATOS!R$9," ")</f>
        <v>#NAME?</v>
      </c>
      <c r="H1373" s="121"/>
      <c r="I1373" s="122"/>
      <c r="J1373" s="122"/>
      <c r="K1373" s="122"/>
      <c r="L1373" s="122"/>
      <c r="M1373" s="122"/>
      <c r="N1373" s="123">
        <f t="shared" si="35"/>
        <v>0</v>
      </c>
    </row>
    <row r="1374" spans="1:14" ht="14.5" hidden="1">
      <c r="A1374" s="252"/>
      <c r="B1374" s="137"/>
      <c r="C1374" s="138"/>
      <c r="D1374" s="158"/>
      <c r="E1374" s="140"/>
      <c r="F1374" s="121"/>
      <c r="G1374" s="160" t="e">
        <f ca="1">_xludf.IFS(F1374=BASE_DATOS!R$2,"N/A",F1374=BASE_DATOS!R$3,"N/A",F1374=BASE_DATOS!R$4,"INDICAR",F1374=BASE_DATOS!R$7,"N/A",F1374=BASE_DATOS!R$5,"INDICAR",F1374=BASE_DATOS!R$6,"INDICAR",F1374=BASE_DATOS!R$8," INDICAR",F1374=BASE_DATOS!R$9," ")</f>
        <v>#NAME?</v>
      </c>
      <c r="H1374" s="121"/>
      <c r="I1374" s="122"/>
      <c r="J1374" s="122"/>
      <c r="K1374" s="122"/>
      <c r="L1374" s="122"/>
      <c r="M1374" s="122"/>
      <c r="N1374" s="123">
        <f t="shared" si="35"/>
        <v>0</v>
      </c>
    </row>
    <row r="1375" spans="1:14" ht="14.5" hidden="1">
      <c r="A1375" s="253"/>
      <c r="B1375" s="137"/>
      <c r="C1375" s="140"/>
      <c r="D1375" s="158"/>
      <c r="E1375" s="140"/>
      <c r="F1375" s="121"/>
      <c r="G1375" s="160" t="e">
        <f ca="1">_xludf.IFS(F1375=BASE_DATOS!R$2,"N/A",F1375=BASE_DATOS!R$3,"N/A",F1375=BASE_DATOS!R$4,"INDICAR",F1375=BASE_DATOS!R$7,"N/A",F1375=BASE_DATOS!R$5,"INDICAR",F1375=BASE_DATOS!R$6,"INDICAR",F1375=BASE_DATOS!R$8," INDICAR",F1375=BASE_DATOS!R$9," ")</f>
        <v>#NAME?</v>
      </c>
      <c r="H1375" s="121"/>
      <c r="I1375" s="122"/>
      <c r="J1375" s="122"/>
      <c r="K1375" s="122"/>
      <c r="L1375" s="122"/>
      <c r="M1375" s="122"/>
      <c r="N1375" s="123">
        <f t="shared" si="35"/>
        <v>0</v>
      </c>
    </row>
    <row r="1376" spans="1:14" ht="14.5">
      <c r="A1376" s="142"/>
      <c r="B1376" s="143"/>
      <c r="C1376" s="142"/>
      <c r="D1376" s="142"/>
      <c r="E1376" s="142"/>
      <c r="F1376" s="142"/>
      <c r="G1376" s="142"/>
      <c r="H1376" s="142"/>
      <c r="I1376" s="142"/>
      <c r="J1376" s="143"/>
      <c r="K1376" s="143"/>
      <c r="L1376" s="143"/>
      <c r="M1376" s="143"/>
      <c r="N1376" s="144"/>
    </row>
    <row r="1377" spans="1:14" ht="14.5">
      <c r="A1377" s="145"/>
      <c r="B1377" s="146"/>
      <c r="C1377" s="145"/>
      <c r="D1377" s="145"/>
      <c r="E1377" s="145"/>
      <c r="F1377" s="145"/>
      <c r="G1377" s="145"/>
      <c r="H1377" s="145"/>
      <c r="I1377" s="145"/>
      <c r="J1377" s="146"/>
      <c r="K1377" s="146"/>
      <c r="L1377" s="146"/>
      <c r="M1377" s="146"/>
      <c r="N1377" s="147"/>
    </row>
    <row r="1378" spans="1:14" ht="22.5" customHeight="1">
      <c r="A1378" s="254" t="s">
        <v>413</v>
      </c>
      <c r="B1378" s="255"/>
      <c r="C1378" s="254" t="s">
        <v>262</v>
      </c>
      <c r="D1378" s="256"/>
      <c r="E1378" s="256"/>
      <c r="F1378" s="256"/>
      <c r="G1378" s="256"/>
      <c r="H1378" s="256"/>
      <c r="I1378" s="256"/>
      <c r="J1378" s="256"/>
      <c r="K1378" s="256"/>
      <c r="L1378" s="256"/>
      <c r="M1378" s="256"/>
      <c r="N1378" s="255"/>
    </row>
    <row r="1379" spans="1:14" ht="31">
      <c r="A1379" s="99" t="s">
        <v>19</v>
      </c>
      <c r="B1379" s="257" t="s">
        <v>90</v>
      </c>
      <c r="C1379" s="255"/>
      <c r="D1379" s="99" t="s">
        <v>447</v>
      </c>
      <c r="E1379" s="258" t="str">
        <f t="array" ref="E1379">INDEX(BASE_DATOS!U$2:U$103,MATCH(C1378,BASE_DATOS!W$2:W$103,0))</f>
        <v>Impulsar procesos de innovación y transformación curricular bajo un enfoque humanista y pedagógico actualizado, pertinente y flexible que promueva la evaluación, el diseño y la actualización de la oferta docente que incida en la transformación social y la empleabilidad de las personas graduadas</v>
      </c>
      <c r="F1379" s="256"/>
      <c r="G1379" s="256"/>
      <c r="H1379" s="256"/>
      <c r="I1379" s="256"/>
      <c r="J1379" s="256"/>
      <c r="K1379" s="256"/>
      <c r="L1379" s="256"/>
      <c r="M1379" s="256"/>
      <c r="N1379" s="255"/>
    </row>
    <row r="1380" spans="1:14" ht="27.75" customHeight="1">
      <c r="A1380" s="259" t="s">
        <v>415</v>
      </c>
      <c r="B1380" s="260" t="s">
        <v>266</v>
      </c>
      <c r="C1380" s="261"/>
      <c r="D1380" s="262"/>
      <c r="E1380" s="268" t="s">
        <v>416</v>
      </c>
      <c r="F1380" s="273" t="e">
        <f t="array" ref="F1380">INDEX(BASE_DATOS!Y$2:Y$103,MATCH(B1380,BASE_DATOS!X$2:X$103,0))</f>
        <v>#VALUE!</v>
      </c>
      <c r="G1380" s="247"/>
      <c r="H1380" s="247"/>
      <c r="I1380" s="274" t="s">
        <v>417</v>
      </c>
      <c r="J1380" s="283" t="e">
        <f t="array" ref="J1380">INDEX(BASE_DATOS!Z$2:Z$103,MATCH(B1380,BASE_DATOS!X$2:X$103,0))</f>
        <v>#VALUE!</v>
      </c>
      <c r="K1380" s="256"/>
      <c r="L1380" s="256"/>
      <c r="M1380" s="256"/>
      <c r="N1380" s="255"/>
    </row>
    <row r="1381" spans="1:14" ht="27.75" customHeight="1">
      <c r="A1381" s="252"/>
      <c r="B1381" s="263"/>
      <c r="C1381" s="247"/>
      <c r="D1381" s="264"/>
      <c r="E1381" s="252"/>
      <c r="F1381" s="247"/>
      <c r="G1381" s="247"/>
      <c r="H1381" s="247"/>
      <c r="I1381" s="252"/>
      <c r="J1381" s="276"/>
      <c r="K1381" s="256"/>
      <c r="L1381" s="256"/>
      <c r="M1381" s="256"/>
      <c r="N1381" s="255"/>
    </row>
    <row r="1382" spans="1:14" ht="27.75" customHeight="1">
      <c r="A1382" s="252"/>
      <c r="B1382" s="263"/>
      <c r="C1382" s="247"/>
      <c r="D1382" s="264"/>
      <c r="E1382" s="252"/>
      <c r="F1382" s="247"/>
      <c r="G1382" s="247"/>
      <c r="H1382" s="247"/>
      <c r="I1382" s="252"/>
      <c r="J1382" s="276"/>
      <c r="K1382" s="256"/>
      <c r="L1382" s="256"/>
      <c r="M1382" s="256"/>
      <c r="N1382" s="255"/>
    </row>
    <row r="1383" spans="1:14" ht="27.75" customHeight="1">
      <c r="A1383" s="253"/>
      <c r="B1383" s="265"/>
      <c r="C1383" s="266"/>
      <c r="D1383" s="267"/>
      <c r="E1383" s="253"/>
      <c r="F1383" s="266"/>
      <c r="G1383" s="266"/>
      <c r="H1383" s="266"/>
      <c r="I1383" s="253"/>
      <c r="J1383" s="276"/>
      <c r="K1383" s="256"/>
      <c r="L1383" s="256"/>
      <c r="M1383" s="256"/>
      <c r="N1383" s="255"/>
    </row>
    <row r="1384" spans="1:14" ht="23.25" customHeight="1">
      <c r="A1384" s="269" t="s">
        <v>418</v>
      </c>
      <c r="B1384" s="269" t="s">
        <v>419</v>
      </c>
      <c r="C1384" s="270" t="s">
        <v>420</v>
      </c>
      <c r="D1384" s="269" t="s">
        <v>421</v>
      </c>
      <c r="E1384" s="269" t="s">
        <v>422</v>
      </c>
      <c r="F1384" s="272" t="s">
        <v>16</v>
      </c>
      <c r="G1384" s="269" t="s">
        <v>423</v>
      </c>
      <c r="H1384" s="269" t="s">
        <v>424</v>
      </c>
      <c r="I1384" s="271" t="s">
        <v>425</v>
      </c>
      <c r="J1384" s="256"/>
      <c r="K1384" s="256"/>
      <c r="L1384" s="256"/>
      <c r="M1384" s="256"/>
      <c r="N1384" s="255"/>
    </row>
    <row r="1385" spans="1:14" ht="23.25" customHeight="1">
      <c r="A1385" s="253"/>
      <c r="B1385" s="253"/>
      <c r="C1385" s="253"/>
      <c r="D1385" s="253"/>
      <c r="E1385" s="253"/>
      <c r="F1385" s="265"/>
      <c r="G1385" s="253"/>
      <c r="H1385" s="253"/>
      <c r="I1385" s="100">
        <v>2023</v>
      </c>
      <c r="J1385" s="100">
        <v>2024</v>
      </c>
      <c r="K1385" s="100">
        <v>2025</v>
      </c>
      <c r="L1385" s="100">
        <v>2026</v>
      </c>
      <c r="M1385" s="100">
        <v>2027</v>
      </c>
      <c r="N1385" s="148" t="s">
        <v>426</v>
      </c>
    </row>
    <row r="1386" spans="1:14" ht="25">
      <c r="A1386" s="300" t="s">
        <v>796</v>
      </c>
      <c r="B1386" s="167" t="s">
        <v>85</v>
      </c>
      <c r="C1386" s="138" t="s">
        <v>797</v>
      </c>
      <c r="D1386" s="168">
        <v>2</v>
      </c>
      <c r="E1386" s="151">
        <v>0</v>
      </c>
      <c r="F1386" s="152" t="s">
        <v>25</v>
      </c>
      <c r="G1386" s="169" t="s">
        <v>428</v>
      </c>
      <c r="H1386" s="152" t="s">
        <v>509</v>
      </c>
      <c r="I1386" s="170"/>
      <c r="J1386" s="170">
        <v>0.25</v>
      </c>
      <c r="K1386" s="170">
        <v>0.25</v>
      </c>
      <c r="L1386" s="170">
        <v>0.25</v>
      </c>
      <c r="M1386" s="170">
        <v>0.25</v>
      </c>
      <c r="N1386" s="171">
        <v>1</v>
      </c>
    </row>
    <row r="1387" spans="1:14" ht="37.5">
      <c r="A1387" s="286"/>
      <c r="B1387" s="137" t="s">
        <v>130</v>
      </c>
      <c r="C1387" s="138" t="s">
        <v>798</v>
      </c>
      <c r="D1387" s="158">
        <v>2</v>
      </c>
      <c r="E1387" s="140">
        <v>1</v>
      </c>
      <c r="F1387" s="121" t="s">
        <v>25</v>
      </c>
      <c r="G1387" s="160" t="e">
        <f ca="1">_xludf.IFS(F1387=BASE_DATOS!R$2,"N/A",F1387=BASE_DATOS!R$3,"N/A",F1387=BASE_DATOS!R$4,"INDICAR",F1387=BASE_DATOS!R$7,"N/A",F1387=BASE_DATOS!R$5,"INDICAR",F1387=BASE_DATOS!R$6,"INDICAR",F1387=BASE_DATOS!R$8," INDICAR",F1387=BASE_DATOS!R$9," ")</f>
        <v>#NAME?</v>
      </c>
      <c r="H1387" s="121" t="s">
        <v>430</v>
      </c>
      <c r="I1387" s="122">
        <v>0.2</v>
      </c>
      <c r="J1387" s="122">
        <v>0.2</v>
      </c>
      <c r="K1387" s="122">
        <v>0.2</v>
      </c>
      <c r="L1387" s="122">
        <v>0.2</v>
      </c>
      <c r="M1387" s="122">
        <v>0.2</v>
      </c>
      <c r="N1387" s="123">
        <f t="shared" ref="N1387:N1418" si="36">SUM(I1387:M1387)</f>
        <v>1</v>
      </c>
    </row>
    <row r="1388" spans="1:14" ht="50">
      <c r="A1388" s="286"/>
      <c r="B1388" s="137" t="s">
        <v>130</v>
      </c>
      <c r="C1388" s="138" t="s">
        <v>799</v>
      </c>
      <c r="D1388" s="158">
        <v>1</v>
      </c>
      <c r="E1388" s="140">
        <v>0</v>
      </c>
      <c r="F1388" s="121" t="s">
        <v>103</v>
      </c>
      <c r="G1388" s="160" t="e">
        <f ca="1">_xludf.IFS(F1388=BASE_DATOS!R$2,"N/A",F1388=BASE_DATOS!R$3,"N/A",F1388=BASE_DATOS!R$4,"INDICAR",F1388=BASE_DATOS!R$7,"N/A",F1388=BASE_DATOS!R$5,"INDICAR",F1388=BASE_DATOS!R$6,"INDICAR",F1388=BASE_DATOS!R$8," INDICAR",F1388=BASE_DATOS!R$9," ")</f>
        <v>#NAME?</v>
      </c>
      <c r="H1388" s="121" t="s">
        <v>430</v>
      </c>
      <c r="I1388" s="122">
        <v>0.2</v>
      </c>
      <c r="J1388" s="122">
        <v>0.2</v>
      </c>
      <c r="K1388" s="122">
        <v>0.2</v>
      </c>
      <c r="L1388" s="122">
        <v>0.2</v>
      </c>
      <c r="M1388" s="122">
        <v>0.2</v>
      </c>
      <c r="N1388" s="123">
        <f t="shared" si="36"/>
        <v>1</v>
      </c>
    </row>
    <row r="1389" spans="1:14" ht="75">
      <c r="A1389" s="286"/>
      <c r="B1389" s="137" t="s">
        <v>130</v>
      </c>
      <c r="C1389" s="138" t="s">
        <v>800</v>
      </c>
      <c r="D1389" s="158">
        <v>2</v>
      </c>
      <c r="E1389" s="140">
        <v>1</v>
      </c>
      <c r="F1389" s="121" t="s">
        <v>25</v>
      </c>
      <c r="G1389" s="160" t="e">
        <f ca="1">_xludf.IFS(F1389=BASE_DATOS!R$2,"N/A",F1389=BASE_DATOS!R$3,"N/A",F1389=BASE_DATOS!R$4,"INDICAR",F1389=BASE_DATOS!R$7,"N/A",F1389=BASE_DATOS!R$5,"INDICAR",F1389=BASE_DATOS!R$6,"INDICAR",F1389=BASE_DATOS!R$8," INDICAR",F1389=BASE_DATOS!R$9," ")</f>
        <v>#NAME?</v>
      </c>
      <c r="H1389" s="121" t="s">
        <v>433</v>
      </c>
      <c r="I1389" s="122">
        <v>0.5</v>
      </c>
      <c r="J1389" s="122">
        <v>0.5</v>
      </c>
      <c r="K1389" s="122"/>
      <c r="L1389" s="122"/>
      <c r="M1389" s="122"/>
      <c r="N1389" s="123">
        <f t="shared" si="36"/>
        <v>1</v>
      </c>
    </row>
    <row r="1390" spans="1:14" ht="50">
      <c r="A1390" s="286"/>
      <c r="B1390" s="137" t="s">
        <v>111</v>
      </c>
      <c r="C1390" s="138" t="s">
        <v>801</v>
      </c>
      <c r="D1390" s="158">
        <v>1</v>
      </c>
      <c r="E1390" s="140">
        <v>0</v>
      </c>
      <c r="F1390" s="121" t="s">
        <v>25</v>
      </c>
      <c r="G1390" s="160" t="e">
        <f ca="1">_xludf.IFS(F1390=BASE_DATOS!R$2,"N/A",F1390=BASE_DATOS!R$3,"N/A",F1390=BASE_DATOS!R$4,"INDICAR",F1390=BASE_DATOS!R$7,"N/A",F1390=BASE_DATOS!R$5,"INDICAR",F1390=BASE_DATOS!R$6,"INDICAR",F1390=BASE_DATOS!R$8," INDICAR",F1390=BASE_DATOS!R$9," ")</f>
        <v>#NAME?</v>
      </c>
      <c r="H1390" s="121" t="s">
        <v>481</v>
      </c>
      <c r="I1390" s="122"/>
      <c r="J1390" s="122"/>
      <c r="K1390" s="122">
        <v>0.25</v>
      </c>
      <c r="L1390" s="122">
        <v>0.5</v>
      </c>
      <c r="M1390" s="122">
        <v>0.25</v>
      </c>
      <c r="N1390" s="123">
        <f t="shared" si="36"/>
        <v>1</v>
      </c>
    </row>
    <row r="1391" spans="1:14" ht="50">
      <c r="A1391" s="286"/>
      <c r="B1391" s="137" t="s">
        <v>111</v>
      </c>
      <c r="C1391" s="138" t="s">
        <v>802</v>
      </c>
      <c r="D1391" s="158">
        <v>4</v>
      </c>
      <c r="E1391" s="140">
        <v>0</v>
      </c>
      <c r="F1391" s="121" t="s">
        <v>25</v>
      </c>
      <c r="G1391" s="160" t="e">
        <f ca="1">_xludf.IFS(F1391=BASE_DATOS!R$2,"N/A",F1391=BASE_DATOS!R$3,"N/A",F1391=BASE_DATOS!R$4,"INDICAR",F1391=BASE_DATOS!R$7,"N/A",F1391=BASE_DATOS!R$5,"INDICAR",F1391=BASE_DATOS!R$6,"INDICAR",F1391=BASE_DATOS!R$8," INDICAR",F1391=BASE_DATOS!R$9," ")</f>
        <v>#NAME?</v>
      </c>
      <c r="H1391" s="121" t="s">
        <v>430</v>
      </c>
      <c r="I1391" s="122">
        <v>0.2</v>
      </c>
      <c r="J1391" s="122">
        <v>0.2</v>
      </c>
      <c r="K1391" s="122">
        <v>0.2</v>
      </c>
      <c r="L1391" s="122">
        <v>0.2</v>
      </c>
      <c r="M1391" s="122">
        <v>0.2</v>
      </c>
      <c r="N1391" s="123">
        <f t="shared" si="36"/>
        <v>1</v>
      </c>
    </row>
    <row r="1392" spans="1:14" ht="37.5">
      <c r="A1392" s="286"/>
      <c r="B1392" s="137" t="s">
        <v>135</v>
      </c>
      <c r="C1392" s="138" t="s">
        <v>803</v>
      </c>
      <c r="D1392" s="162">
        <v>2</v>
      </c>
      <c r="E1392" s="113">
        <v>0</v>
      </c>
      <c r="F1392" s="126" t="s">
        <v>25</v>
      </c>
      <c r="G1392" s="141" t="e">
        <f ca="1">_xludf.IFS(F1392=BASE_DATOS!R$2,"N/A",F1392=BASE_DATOS!R$3,"N/A",F1392=BASE_DATOS!R$4,"INDICAR",F1392=BASE_DATOS!R$7,"N/A",F1392=BASE_DATOS!R$5,"INDICAR",F1392=BASE_DATOS!R$6,"INDICAR",F1392=BASE_DATOS!R$8," INDICAR",F1392=BASE_DATOS!R$9," ")</f>
        <v>#NAME?</v>
      </c>
      <c r="H1392" s="126" t="s">
        <v>430</v>
      </c>
      <c r="I1392" s="127">
        <v>0.2</v>
      </c>
      <c r="J1392" s="127">
        <v>0.2</v>
      </c>
      <c r="K1392" s="127">
        <v>0.2</v>
      </c>
      <c r="L1392" s="127">
        <v>0.2</v>
      </c>
      <c r="M1392" s="127">
        <v>0.2</v>
      </c>
      <c r="N1392" s="123">
        <f t="shared" si="36"/>
        <v>1</v>
      </c>
    </row>
    <row r="1393" spans="1:14" ht="28">
      <c r="A1393" s="286"/>
      <c r="B1393" s="137" t="s">
        <v>135</v>
      </c>
      <c r="C1393" s="138" t="s">
        <v>804</v>
      </c>
      <c r="D1393" s="162">
        <v>1</v>
      </c>
      <c r="E1393" s="113">
        <v>0</v>
      </c>
      <c r="F1393" s="126" t="s">
        <v>103</v>
      </c>
      <c r="G1393" s="141" t="e">
        <f ca="1">_xludf.IFS(F1393=BASE_DATOS!R$2,"N/A",F1393=BASE_DATOS!R$3,"N/A",F1393=BASE_DATOS!R$4,"INDICAR",F1393=BASE_DATOS!R$7,"N/A",F1393=BASE_DATOS!R$5,"INDICAR",F1393=BASE_DATOS!R$6,"INDICAR",F1393=BASE_DATOS!R$8," INDICAR",F1393=BASE_DATOS!R$9," ")</f>
        <v>#NAME?</v>
      </c>
      <c r="H1393" s="126" t="s">
        <v>430</v>
      </c>
      <c r="I1393" s="127">
        <v>0.2</v>
      </c>
      <c r="J1393" s="127">
        <v>0.2</v>
      </c>
      <c r="K1393" s="127">
        <v>0.2</v>
      </c>
      <c r="L1393" s="127">
        <v>0.2</v>
      </c>
      <c r="M1393" s="127">
        <v>0.2</v>
      </c>
      <c r="N1393" s="123">
        <f t="shared" si="36"/>
        <v>1</v>
      </c>
    </row>
    <row r="1394" spans="1:14" ht="29">
      <c r="A1394" s="286"/>
      <c r="B1394" s="137" t="s">
        <v>39</v>
      </c>
      <c r="C1394" s="138" t="s">
        <v>805</v>
      </c>
      <c r="D1394" s="162">
        <v>3</v>
      </c>
      <c r="E1394" s="103">
        <v>0</v>
      </c>
      <c r="F1394" s="126" t="s">
        <v>25</v>
      </c>
      <c r="G1394" s="141" t="e">
        <f ca="1">_xludf.IFS(F1394=BASE_DATOS!R$2,"N/A",F1394=BASE_DATOS!R$3,"N/A",F1394=BASE_DATOS!R$4,"INDICAR",F1394=BASE_DATOS!R$7,"N/A",F1394=BASE_DATOS!R$5,"INDICAR",F1394=BASE_DATOS!R$6,"INDICAR",F1394=BASE_DATOS!R$8," INDICAR",F1394=BASE_DATOS!R$9," ")</f>
        <v>#NAME?</v>
      </c>
      <c r="H1394" s="126" t="s">
        <v>618</v>
      </c>
      <c r="I1394" s="127">
        <v>0.33</v>
      </c>
      <c r="J1394" s="127">
        <v>0.33</v>
      </c>
      <c r="K1394" s="127">
        <v>0.34</v>
      </c>
      <c r="L1394" s="165"/>
      <c r="M1394" s="165"/>
      <c r="N1394" s="123">
        <f t="shared" si="36"/>
        <v>1</v>
      </c>
    </row>
    <row r="1395" spans="1:14" ht="14.5">
      <c r="A1395" s="286"/>
      <c r="B1395" s="137" t="s">
        <v>71</v>
      </c>
      <c r="C1395" s="138" t="s">
        <v>806</v>
      </c>
      <c r="D1395" s="158">
        <v>1</v>
      </c>
      <c r="E1395" s="140">
        <v>0</v>
      </c>
      <c r="F1395" s="121" t="s">
        <v>25</v>
      </c>
      <c r="G1395" s="160" t="e">
        <f ca="1">_xludf.IFS(F1395=BASE_DATOS!R$2,"N/A",F1395=BASE_DATOS!R$3,"N/A",F1395=BASE_DATOS!R$4,"INDICAR",F1395=BASE_DATOS!R$7,"N/A",F1395=BASE_DATOS!R$5,"INDICAR",F1395=BASE_DATOS!R$6,"INDICAR",F1395=BASE_DATOS!R$8," INDICAR",F1395=BASE_DATOS!R$9," ")</f>
        <v>#NAME?</v>
      </c>
      <c r="H1395" s="121" t="s">
        <v>509</v>
      </c>
      <c r="I1395" s="122">
        <v>0</v>
      </c>
      <c r="J1395" s="122">
        <v>0.25</v>
      </c>
      <c r="K1395" s="122">
        <v>0.25</v>
      </c>
      <c r="L1395" s="122">
        <v>0.25</v>
      </c>
      <c r="M1395" s="122">
        <v>0.25</v>
      </c>
      <c r="N1395" s="123">
        <f t="shared" si="36"/>
        <v>1</v>
      </c>
    </row>
    <row r="1396" spans="1:14" ht="29">
      <c r="A1396" s="286"/>
      <c r="B1396" s="137" t="s">
        <v>55</v>
      </c>
      <c r="C1396" s="140" t="s">
        <v>807</v>
      </c>
      <c r="D1396" s="158">
        <v>1</v>
      </c>
      <c r="E1396" s="140">
        <v>0</v>
      </c>
      <c r="F1396" s="121" t="s">
        <v>103</v>
      </c>
      <c r="G1396" s="160" t="e">
        <f ca="1">_xludf.IFS(F1396=BASE_DATOS!R$2,"N/A",F1396=BASE_DATOS!R$3,"N/A",F1396=BASE_DATOS!R$4,"INDICAR",F1396=BASE_DATOS!R$7,"N/A",F1396=BASE_DATOS!R$5,"INDICAR",F1396=BASE_DATOS!R$6,"INDICAR",F1396=BASE_DATOS!R$8," INDICAR",F1396=BASE_DATOS!R$9," ")</f>
        <v>#NAME?</v>
      </c>
      <c r="H1396" s="121" t="s">
        <v>430</v>
      </c>
      <c r="I1396" s="122">
        <v>0.1</v>
      </c>
      <c r="J1396" s="122">
        <v>0.2</v>
      </c>
      <c r="K1396" s="122">
        <v>0.2</v>
      </c>
      <c r="L1396" s="122">
        <v>0.25</v>
      </c>
      <c r="M1396" s="122">
        <v>0.25</v>
      </c>
      <c r="N1396" s="123">
        <f t="shared" si="36"/>
        <v>1</v>
      </c>
    </row>
    <row r="1397" spans="1:14" ht="29">
      <c r="A1397" s="286"/>
      <c r="B1397" s="137" t="s">
        <v>55</v>
      </c>
      <c r="C1397" s="138" t="s">
        <v>652</v>
      </c>
      <c r="D1397" s="158">
        <v>1</v>
      </c>
      <c r="E1397" s="140">
        <v>0</v>
      </c>
      <c r="F1397" s="121" t="s">
        <v>25</v>
      </c>
      <c r="G1397" s="160" t="e">
        <f ca="1">_xludf.IFS(F1397=BASE_DATOS!R$2,"N/A",F1397=BASE_DATOS!R$3,"N/A",F1397=BASE_DATOS!R$4,"INDICAR",F1397=BASE_DATOS!R$7,"N/A",F1397=BASE_DATOS!R$5,"INDICAR",F1397=BASE_DATOS!R$6,"INDICAR",F1397=BASE_DATOS!R$8," INDICAR",F1397=BASE_DATOS!R$9," ")</f>
        <v>#NAME?</v>
      </c>
      <c r="H1397" s="121" t="s">
        <v>509</v>
      </c>
      <c r="I1397" s="122"/>
      <c r="J1397" s="122">
        <v>0.1</v>
      </c>
      <c r="K1397" s="122">
        <v>0.3</v>
      </c>
      <c r="L1397" s="122">
        <v>0.3</v>
      </c>
      <c r="M1397" s="122">
        <v>0.3</v>
      </c>
      <c r="N1397" s="123">
        <f t="shared" si="36"/>
        <v>1</v>
      </c>
    </row>
    <row r="1398" spans="1:14" ht="37.5">
      <c r="A1398" s="286"/>
      <c r="B1398" s="137" t="s">
        <v>71</v>
      </c>
      <c r="C1398" s="138" t="s">
        <v>808</v>
      </c>
      <c r="D1398" s="232">
        <v>1</v>
      </c>
      <c r="E1398" s="140">
        <v>0</v>
      </c>
      <c r="F1398" s="121" t="s">
        <v>60</v>
      </c>
      <c r="G1398" s="160" t="s">
        <v>452</v>
      </c>
      <c r="H1398" s="121" t="s">
        <v>430</v>
      </c>
      <c r="I1398" s="122">
        <v>0.2</v>
      </c>
      <c r="J1398" s="122">
        <v>0.2</v>
      </c>
      <c r="K1398" s="122">
        <v>0.2</v>
      </c>
      <c r="L1398" s="122">
        <v>0.2</v>
      </c>
      <c r="M1398" s="122">
        <v>0.2</v>
      </c>
      <c r="N1398" s="123">
        <f t="shared" si="36"/>
        <v>1</v>
      </c>
    </row>
    <row r="1399" spans="1:14" ht="25">
      <c r="A1399" s="286"/>
      <c r="B1399" s="137" t="s">
        <v>142</v>
      </c>
      <c r="C1399" s="138" t="s">
        <v>809</v>
      </c>
      <c r="D1399" s="158">
        <v>1</v>
      </c>
      <c r="E1399" s="140">
        <v>0</v>
      </c>
      <c r="F1399" s="121" t="s">
        <v>25</v>
      </c>
      <c r="G1399" s="160" t="e">
        <f ca="1">_xludf.IFS(F1399=BASE_DATOS!R$2,"N/A",F1399=BASE_DATOS!R$3,"N/A",F1399=BASE_DATOS!R$4,"INDICAR",F1399=BASE_DATOS!R$7,"N/A",F1399=BASE_DATOS!R$5,"INDICAR",F1399=BASE_DATOS!R$6,"INDICAR",F1399=BASE_DATOS!R$8," INDICAR",F1399=BASE_DATOS!R$9," ")</f>
        <v>#NAME?</v>
      </c>
      <c r="H1399" s="121" t="s">
        <v>464</v>
      </c>
      <c r="I1399" s="122"/>
      <c r="J1399" s="122">
        <v>0.5</v>
      </c>
      <c r="K1399" s="122">
        <v>0.5</v>
      </c>
      <c r="L1399" s="122"/>
      <c r="M1399" s="122"/>
      <c r="N1399" s="123">
        <f t="shared" si="36"/>
        <v>1</v>
      </c>
    </row>
    <row r="1400" spans="1:14" ht="37.5">
      <c r="A1400" s="286"/>
      <c r="B1400" s="137" t="s">
        <v>142</v>
      </c>
      <c r="C1400" s="138" t="s">
        <v>810</v>
      </c>
      <c r="D1400" s="158">
        <v>1</v>
      </c>
      <c r="E1400" s="140">
        <v>0</v>
      </c>
      <c r="F1400" s="121" t="s">
        <v>25</v>
      </c>
      <c r="G1400" s="160" t="e">
        <f ca="1">_xludf.IFS(F1400=BASE_DATOS!R$2,"N/A",F1400=BASE_DATOS!R$3,"N/A",F1400=BASE_DATOS!R$4,"INDICAR",F1400=BASE_DATOS!R$7,"N/A",F1400=BASE_DATOS!R$5,"INDICAR",F1400=BASE_DATOS!R$6,"INDICAR",F1400=BASE_DATOS!R$8," INDICAR",F1400=BASE_DATOS!R$9," ")</f>
        <v>#NAME?</v>
      </c>
      <c r="H1400" s="121" t="s">
        <v>500</v>
      </c>
      <c r="I1400" s="122"/>
      <c r="J1400" s="122"/>
      <c r="K1400" s="122"/>
      <c r="L1400" s="122">
        <v>0.5</v>
      </c>
      <c r="M1400" s="122">
        <v>0.5</v>
      </c>
      <c r="N1400" s="123">
        <f t="shared" si="36"/>
        <v>1</v>
      </c>
    </row>
    <row r="1401" spans="1:14" ht="25">
      <c r="A1401" s="286"/>
      <c r="B1401" s="137" t="s">
        <v>99</v>
      </c>
      <c r="C1401" s="138" t="s">
        <v>811</v>
      </c>
      <c r="D1401" s="158">
        <v>1</v>
      </c>
      <c r="E1401" s="140">
        <v>2</v>
      </c>
      <c r="F1401" s="121" t="s">
        <v>25</v>
      </c>
      <c r="G1401" s="160" t="e">
        <f ca="1">_xludf.IFS(F1401=BASE_DATOS!R$2,"N/A",F1401=BASE_DATOS!R$3,"N/A",F1401=BASE_DATOS!R$4,"INDICAR",F1401=BASE_DATOS!R$7,"N/A",F1401=BASE_DATOS!R$5,"INDICAR",F1401=BASE_DATOS!R$6,"INDICAR",F1401=BASE_DATOS!R$8," INDICAR",F1401=BASE_DATOS!R$9," ")</f>
        <v>#NAME?</v>
      </c>
      <c r="H1401" s="121" t="s">
        <v>618</v>
      </c>
      <c r="I1401" s="122">
        <v>0.3</v>
      </c>
      <c r="J1401" s="122">
        <v>0.35</v>
      </c>
      <c r="K1401" s="122">
        <v>0.35</v>
      </c>
      <c r="L1401" s="122"/>
      <c r="M1401" s="122"/>
      <c r="N1401" s="123">
        <f t="shared" si="36"/>
        <v>0.99999999999999989</v>
      </c>
    </row>
    <row r="1402" spans="1:14" ht="50">
      <c r="A1402" s="286"/>
      <c r="B1402" s="137" t="s">
        <v>99</v>
      </c>
      <c r="C1402" s="138" t="s">
        <v>812</v>
      </c>
      <c r="D1402" s="158">
        <v>1</v>
      </c>
      <c r="E1402" s="140">
        <v>1</v>
      </c>
      <c r="F1402" s="121" t="s">
        <v>25</v>
      </c>
      <c r="G1402" s="160" t="e">
        <f ca="1">_xludf.IFS(F1402=BASE_DATOS!R$2,"N/A",F1402=BASE_DATOS!R$3,"N/A",F1402=BASE_DATOS!R$4,"INDICAR",F1402=BASE_DATOS!R$7,"N/A",F1402=BASE_DATOS!R$5,"INDICAR",F1402=BASE_DATOS!R$6,"INDICAR",F1402=BASE_DATOS!R$8," INDICAR",F1402=BASE_DATOS!R$9," ")</f>
        <v>#NAME?</v>
      </c>
      <c r="H1402" s="121" t="s">
        <v>433</v>
      </c>
      <c r="I1402" s="122">
        <v>0.5</v>
      </c>
      <c r="J1402" s="122">
        <v>0.5</v>
      </c>
      <c r="K1402" s="122"/>
      <c r="L1402" s="122"/>
      <c r="M1402" s="122"/>
      <c r="N1402" s="123">
        <f t="shared" si="36"/>
        <v>1</v>
      </c>
    </row>
    <row r="1403" spans="1:14" ht="37.5">
      <c r="A1403" s="286"/>
      <c r="B1403" s="137" t="s">
        <v>99</v>
      </c>
      <c r="C1403" s="138" t="s">
        <v>813</v>
      </c>
      <c r="D1403" s="158">
        <v>1</v>
      </c>
      <c r="E1403" s="140">
        <v>2</v>
      </c>
      <c r="F1403" s="121" t="s">
        <v>25</v>
      </c>
      <c r="G1403" s="160" t="e">
        <f ca="1">_xludf.IFS(F1403=BASE_DATOS!R$2,"N/A",F1403=BASE_DATOS!R$3,"N/A",F1403=BASE_DATOS!R$4,"INDICAR",F1403=BASE_DATOS!R$7,"N/A",F1403=BASE_DATOS!R$5,"INDICAR",F1403=BASE_DATOS!R$6,"INDICAR",F1403=BASE_DATOS!R$8," INDICAR",F1403=BASE_DATOS!R$9," ")</f>
        <v>#NAME?</v>
      </c>
      <c r="H1403" s="121" t="s">
        <v>433</v>
      </c>
      <c r="I1403" s="122">
        <v>0.5</v>
      </c>
      <c r="J1403" s="122">
        <v>0.5</v>
      </c>
      <c r="K1403" s="122"/>
      <c r="L1403" s="122"/>
      <c r="M1403" s="122"/>
      <c r="N1403" s="123">
        <f t="shared" si="36"/>
        <v>1</v>
      </c>
    </row>
    <row r="1404" spans="1:14" ht="37.5">
      <c r="A1404" s="286"/>
      <c r="B1404" s="137" t="s">
        <v>99</v>
      </c>
      <c r="C1404" s="138" t="s">
        <v>814</v>
      </c>
      <c r="D1404" s="158">
        <v>1</v>
      </c>
      <c r="E1404" s="140">
        <v>1</v>
      </c>
      <c r="F1404" s="121" t="s">
        <v>103</v>
      </c>
      <c r="G1404" s="160" t="e">
        <f ca="1">_xludf.IFS(F1404=BASE_DATOS!R$2,"N/A",F1404=BASE_DATOS!R$3,"N/A",F1404=BASE_DATOS!R$4,"INDICAR",F1404=BASE_DATOS!R$7,"N/A",F1404=BASE_DATOS!R$5,"INDICAR",F1404=BASE_DATOS!R$6,"INDICAR",F1404=BASE_DATOS!R$8," INDICAR",F1404=BASE_DATOS!R$9," ")</f>
        <v>#NAME?</v>
      </c>
      <c r="H1404" s="121" t="s">
        <v>430</v>
      </c>
      <c r="I1404" s="122">
        <v>0.2</v>
      </c>
      <c r="J1404" s="122">
        <v>0.2</v>
      </c>
      <c r="K1404" s="122">
        <v>0.2</v>
      </c>
      <c r="L1404" s="122">
        <v>0.2</v>
      </c>
      <c r="M1404" s="122">
        <v>0.2</v>
      </c>
      <c r="N1404" s="123">
        <f t="shared" si="36"/>
        <v>1</v>
      </c>
    </row>
    <row r="1405" spans="1:14" ht="37.5">
      <c r="A1405" s="286"/>
      <c r="B1405" s="137" t="s">
        <v>99</v>
      </c>
      <c r="C1405" s="138" t="s">
        <v>815</v>
      </c>
      <c r="D1405" s="158">
        <v>3</v>
      </c>
      <c r="E1405" s="140"/>
      <c r="F1405" s="121" t="s">
        <v>103</v>
      </c>
      <c r="G1405" s="160" t="e">
        <f ca="1">_xludf.IFS(F1405=BASE_DATOS!R$2,"N/A",F1405=BASE_DATOS!R$3,"N/A",F1405=BASE_DATOS!R$4,"INDICAR",F1405=BASE_DATOS!R$7,"N/A",F1405=BASE_DATOS!R$5,"INDICAR",F1405=BASE_DATOS!R$6,"INDICAR",F1405=BASE_DATOS!R$8," INDICAR",F1405=BASE_DATOS!R$9," ")</f>
        <v>#NAME?</v>
      </c>
      <c r="H1405" s="121" t="s">
        <v>462</v>
      </c>
      <c r="I1405" s="122"/>
      <c r="J1405" s="122">
        <v>0.35</v>
      </c>
      <c r="K1405" s="122">
        <v>0.3</v>
      </c>
      <c r="L1405" s="122">
        <v>0.35</v>
      </c>
      <c r="M1405" s="122"/>
      <c r="N1405" s="123">
        <f t="shared" si="36"/>
        <v>0.99999999999999989</v>
      </c>
    </row>
    <row r="1406" spans="1:14" ht="25">
      <c r="A1406" s="286"/>
      <c r="B1406" s="137" t="s">
        <v>99</v>
      </c>
      <c r="C1406" s="140" t="s">
        <v>816</v>
      </c>
      <c r="D1406" s="158">
        <v>1</v>
      </c>
      <c r="E1406" s="140">
        <v>1</v>
      </c>
      <c r="F1406" s="121" t="s">
        <v>103</v>
      </c>
      <c r="G1406" s="160" t="e">
        <f ca="1">_xludf.IFS(F1406=BASE_DATOS!R$2,"N/A",F1406=BASE_DATOS!R$3,"N/A",F1406=BASE_DATOS!R$4,"INDICAR",F1406=BASE_DATOS!R$7,"N/A",F1406=BASE_DATOS!R$5,"INDICAR",F1406=BASE_DATOS!R$6,"INDICAR",F1406=BASE_DATOS!R$8," INDICAR",F1406=BASE_DATOS!R$9," ")</f>
        <v>#NAME?</v>
      </c>
      <c r="H1406" s="121" t="s">
        <v>481</v>
      </c>
      <c r="I1406" s="122"/>
      <c r="J1406" s="122"/>
      <c r="K1406" s="122">
        <v>0.3</v>
      </c>
      <c r="L1406" s="122">
        <v>0.35</v>
      </c>
      <c r="M1406" s="122">
        <v>0.35</v>
      </c>
      <c r="N1406" s="123">
        <f t="shared" si="36"/>
        <v>0.99999999999999989</v>
      </c>
    </row>
    <row r="1407" spans="1:14" ht="14.5" hidden="1">
      <c r="A1407" s="287"/>
      <c r="B1407" s="137"/>
      <c r="C1407" s="140"/>
      <c r="D1407" s="158"/>
      <c r="E1407" s="140"/>
      <c r="F1407" s="121"/>
      <c r="G1407" s="160" t="e">
        <f ca="1">_xludf.IFS(F1407=BASE_DATOS!R$2,"N/A",F1407=BASE_DATOS!R$3,"N/A",F1407=BASE_DATOS!R$4,"INDICAR",F1407=BASE_DATOS!R$7,"N/A",F1407=BASE_DATOS!R$5,"INDICAR",F1407=BASE_DATOS!R$6,"INDICAR",F1407=BASE_DATOS!R$8," INDICAR",F1407=BASE_DATOS!R$9," ")</f>
        <v>#NAME?</v>
      </c>
      <c r="H1407" s="121"/>
      <c r="I1407" s="122"/>
      <c r="J1407" s="122"/>
      <c r="K1407" s="122"/>
      <c r="L1407" s="122"/>
      <c r="M1407" s="122"/>
      <c r="N1407" s="123">
        <f t="shared" si="36"/>
        <v>0</v>
      </c>
    </row>
    <row r="1408" spans="1:14" ht="14.5" hidden="1">
      <c r="A1408" s="251"/>
      <c r="B1408" s="137"/>
      <c r="C1408" s="138"/>
      <c r="D1408" s="158"/>
      <c r="E1408" s="140"/>
      <c r="F1408" s="121"/>
      <c r="G1408" s="160" t="e">
        <f ca="1">_xludf.IFS(F1408=BASE_DATOS!R$2,"N/A",F1408=BASE_DATOS!R$3,"N/A",F1408=BASE_DATOS!R$4,"INDICAR",F1408=BASE_DATOS!R$7,"N/A",F1408=BASE_DATOS!R$5,"INDICAR",F1408=BASE_DATOS!R$6,"INDICAR",F1408=BASE_DATOS!R$8," INDICAR",F1408=BASE_DATOS!R$9," ")</f>
        <v>#NAME?</v>
      </c>
      <c r="H1408" s="121"/>
      <c r="I1408" s="122"/>
      <c r="J1408" s="122"/>
      <c r="K1408" s="122"/>
      <c r="L1408" s="122"/>
      <c r="M1408" s="122"/>
      <c r="N1408" s="123">
        <f t="shared" si="36"/>
        <v>0</v>
      </c>
    </row>
    <row r="1409" spans="1:14" ht="14.5" hidden="1">
      <c r="A1409" s="252"/>
      <c r="B1409" s="137"/>
      <c r="C1409" s="138"/>
      <c r="D1409" s="158"/>
      <c r="E1409" s="140"/>
      <c r="F1409" s="121"/>
      <c r="G1409" s="160" t="e">
        <f ca="1">_xludf.IFS(F1409=BASE_DATOS!R$2,"N/A",F1409=BASE_DATOS!R$3,"N/A",F1409=BASE_DATOS!R$4,"INDICAR",F1409=BASE_DATOS!R$7,"N/A",F1409=BASE_DATOS!R$5,"INDICAR",F1409=BASE_DATOS!R$6,"INDICAR",F1409=BASE_DATOS!R$8," INDICAR",F1409=BASE_DATOS!R$9," ")</f>
        <v>#NAME?</v>
      </c>
      <c r="H1409" s="121"/>
      <c r="I1409" s="122"/>
      <c r="J1409" s="122"/>
      <c r="K1409" s="122"/>
      <c r="L1409" s="122"/>
      <c r="M1409" s="122"/>
      <c r="N1409" s="123">
        <f t="shared" si="36"/>
        <v>0</v>
      </c>
    </row>
    <row r="1410" spans="1:14" ht="14.5" hidden="1">
      <c r="A1410" s="252"/>
      <c r="B1410" s="137"/>
      <c r="C1410" s="138"/>
      <c r="D1410" s="158"/>
      <c r="E1410" s="140"/>
      <c r="F1410" s="121"/>
      <c r="G1410" s="160" t="e">
        <f ca="1">_xludf.IFS(F1410=BASE_DATOS!R$2,"N/A",F1410=BASE_DATOS!R$3,"N/A",F1410=BASE_DATOS!R$4,"INDICAR",F1410=BASE_DATOS!R$7,"N/A",F1410=BASE_DATOS!R$5,"INDICAR",F1410=BASE_DATOS!R$6,"INDICAR",F1410=BASE_DATOS!R$8," INDICAR",F1410=BASE_DATOS!R$9," ")</f>
        <v>#NAME?</v>
      </c>
      <c r="H1410" s="121"/>
      <c r="I1410" s="122"/>
      <c r="J1410" s="122"/>
      <c r="K1410" s="122"/>
      <c r="L1410" s="122"/>
      <c r="M1410" s="122"/>
      <c r="N1410" s="123">
        <f t="shared" si="36"/>
        <v>0</v>
      </c>
    </row>
    <row r="1411" spans="1:14" ht="14.5" hidden="1">
      <c r="A1411" s="252"/>
      <c r="B1411" s="137"/>
      <c r="C1411" s="138"/>
      <c r="D1411" s="158"/>
      <c r="E1411" s="140"/>
      <c r="F1411" s="121"/>
      <c r="G1411" s="160" t="e">
        <f ca="1">_xludf.IFS(F1411=BASE_DATOS!R$2,"N/A",F1411=BASE_DATOS!R$3,"N/A",F1411=BASE_DATOS!R$4,"INDICAR",F1411=BASE_DATOS!R$7,"N/A",F1411=BASE_DATOS!R$5,"INDICAR",F1411=BASE_DATOS!R$6,"INDICAR",F1411=BASE_DATOS!R$8," INDICAR",F1411=BASE_DATOS!R$9," ")</f>
        <v>#NAME?</v>
      </c>
      <c r="H1411" s="121"/>
      <c r="I1411" s="122"/>
      <c r="J1411" s="122"/>
      <c r="K1411" s="122"/>
      <c r="L1411" s="122"/>
      <c r="M1411" s="122"/>
      <c r="N1411" s="123">
        <f t="shared" si="36"/>
        <v>0</v>
      </c>
    </row>
    <row r="1412" spans="1:14" ht="14.5" hidden="1">
      <c r="A1412" s="252"/>
      <c r="B1412" s="137"/>
      <c r="C1412" s="138"/>
      <c r="D1412" s="158"/>
      <c r="E1412" s="140"/>
      <c r="F1412" s="121"/>
      <c r="G1412" s="160" t="e">
        <f ca="1">_xludf.IFS(F1412=BASE_DATOS!R$2,"N/A",F1412=BASE_DATOS!R$3,"N/A",F1412=BASE_DATOS!R$4,"INDICAR",F1412=BASE_DATOS!R$7,"N/A",F1412=BASE_DATOS!R$5,"INDICAR",F1412=BASE_DATOS!R$6,"INDICAR",F1412=BASE_DATOS!R$8," INDICAR",F1412=BASE_DATOS!R$9," ")</f>
        <v>#NAME?</v>
      </c>
      <c r="H1412" s="121"/>
      <c r="I1412" s="122"/>
      <c r="J1412" s="122"/>
      <c r="K1412" s="122"/>
      <c r="L1412" s="122"/>
      <c r="M1412" s="122"/>
      <c r="N1412" s="123">
        <f t="shared" si="36"/>
        <v>0</v>
      </c>
    </row>
    <row r="1413" spans="1:14" ht="14.5" hidden="1">
      <c r="A1413" s="252"/>
      <c r="B1413" s="137"/>
      <c r="C1413" s="138"/>
      <c r="D1413" s="158"/>
      <c r="E1413" s="140"/>
      <c r="F1413" s="121"/>
      <c r="G1413" s="160" t="e">
        <f ca="1">_xludf.IFS(F1413=BASE_DATOS!R$2,"N/A",F1413=BASE_DATOS!R$3,"N/A",F1413=BASE_DATOS!R$4,"INDICAR",F1413=BASE_DATOS!R$7,"N/A",F1413=BASE_DATOS!R$5,"INDICAR",F1413=BASE_DATOS!R$6,"INDICAR",F1413=BASE_DATOS!R$8," INDICAR",F1413=BASE_DATOS!R$9," ")</f>
        <v>#NAME?</v>
      </c>
      <c r="H1413" s="121"/>
      <c r="I1413" s="122"/>
      <c r="J1413" s="122"/>
      <c r="K1413" s="122"/>
      <c r="L1413" s="122"/>
      <c r="M1413" s="122"/>
      <c r="N1413" s="123">
        <f t="shared" si="36"/>
        <v>0</v>
      </c>
    </row>
    <row r="1414" spans="1:14" ht="14.5" hidden="1">
      <c r="A1414" s="252"/>
      <c r="B1414" s="137"/>
      <c r="C1414" s="138"/>
      <c r="D1414" s="158"/>
      <c r="E1414" s="140"/>
      <c r="F1414" s="121"/>
      <c r="G1414" s="160" t="e">
        <f ca="1">_xludf.IFS(F1414=BASE_DATOS!R$2,"N/A",F1414=BASE_DATOS!R$3,"N/A",F1414=BASE_DATOS!R$4,"INDICAR",F1414=BASE_DATOS!R$7,"N/A",F1414=BASE_DATOS!R$5,"INDICAR",F1414=BASE_DATOS!R$6,"INDICAR",F1414=BASE_DATOS!R$8," INDICAR",F1414=BASE_DATOS!R$9," ")</f>
        <v>#NAME?</v>
      </c>
      <c r="H1414" s="121"/>
      <c r="I1414" s="122"/>
      <c r="J1414" s="122"/>
      <c r="K1414" s="122"/>
      <c r="L1414" s="122"/>
      <c r="M1414" s="122"/>
      <c r="N1414" s="123">
        <f t="shared" si="36"/>
        <v>0</v>
      </c>
    </row>
    <row r="1415" spans="1:14" ht="14.5" hidden="1">
      <c r="A1415" s="252"/>
      <c r="B1415" s="137"/>
      <c r="C1415" s="138"/>
      <c r="D1415" s="158"/>
      <c r="E1415" s="140"/>
      <c r="F1415" s="121"/>
      <c r="G1415" s="160" t="e">
        <f ca="1">_xludf.IFS(F1415=BASE_DATOS!R$2,"N/A",F1415=BASE_DATOS!R$3,"N/A",F1415=BASE_DATOS!R$4,"INDICAR",F1415=BASE_DATOS!R$7,"N/A",F1415=BASE_DATOS!R$5,"INDICAR",F1415=BASE_DATOS!R$6,"INDICAR",F1415=BASE_DATOS!R$8," INDICAR",F1415=BASE_DATOS!R$9," ")</f>
        <v>#NAME?</v>
      </c>
      <c r="H1415" s="121"/>
      <c r="I1415" s="122"/>
      <c r="J1415" s="122"/>
      <c r="K1415" s="122"/>
      <c r="L1415" s="122"/>
      <c r="M1415" s="122"/>
      <c r="N1415" s="123">
        <f t="shared" si="36"/>
        <v>0</v>
      </c>
    </row>
    <row r="1416" spans="1:14" ht="14.5" hidden="1">
      <c r="A1416" s="252"/>
      <c r="B1416" s="137"/>
      <c r="C1416" s="138"/>
      <c r="D1416" s="158"/>
      <c r="E1416" s="140"/>
      <c r="F1416" s="121"/>
      <c r="G1416" s="160" t="e">
        <f ca="1">_xludf.IFS(F1416=BASE_DATOS!R$2,"N/A",F1416=BASE_DATOS!R$3,"N/A",F1416=BASE_DATOS!R$4,"INDICAR",F1416=BASE_DATOS!R$7,"N/A",F1416=BASE_DATOS!R$5,"INDICAR",F1416=BASE_DATOS!R$6,"INDICAR",F1416=BASE_DATOS!R$8," INDICAR",F1416=BASE_DATOS!R$9," ")</f>
        <v>#NAME?</v>
      </c>
      <c r="H1416" s="121"/>
      <c r="I1416" s="122"/>
      <c r="J1416" s="122"/>
      <c r="K1416" s="122"/>
      <c r="L1416" s="122"/>
      <c r="M1416" s="122"/>
      <c r="N1416" s="123">
        <f t="shared" si="36"/>
        <v>0</v>
      </c>
    </row>
    <row r="1417" spans="1:14" ht="14.5" hidden="1">
      <c r="A1417" s="252"/>
      <c r="B1417" s="137"/>
      <c r="C1417" s="138"/>
      <c r="D1417" s="158"/>
      <c r="E1417" s="140"/>
      <c r="F1417" s="121"/>
      <c r="G1417" s="160" t="e">
        <f ca="1">_xludf.IFS(F1417=BASE_DATOS!R$2,"N/A",F1417=BASE_DATOS!R$3,"N/A",F1417=BASE_DATOS!R$4,"INDICAR",F1417=BASE_DATOS!R$7,"N/A",F1417=BASE_DATOS!R$5,"INDICAR",F1417=BASE_DATOS!R$6,"INDICAR",F1417=BASE_DATOS!R$8," INDICAR",F1417=BASE_DATOS!R$9," ")</f>
        <v>#NAME?</v>
      </c>
      <c r="H1417" s="121"/>
      <c r="I1417" s="122"/>
      <c r="J1417" s="122"/>
      <c r="K1417" s="122"/>
      <c r="L1417" s="122"/>
      <c r="M1417" s="122"/>
      <c r="N1417" s="123">
        <f t="shared" si="36"/>
        <v>0</v>
      </c>
    </row>
    <row r="1418" spans="1:14" ht="14.5" hidden="1">
      <c r="A1418" s="253"/>
      <c r="B1418" s="137"/>
      <c r="C1418" s="140"/>
      <c r="D1418" s="158"/>
      <c r="E1418" s="140"/>
      <c r="F1418" s="121"/>
      <c r="G1418" s="160" t="e">
        <f ca="1">_xludf.IFS(F1418=BASE_DATOS!R$2,"N/A",F1418=BASE_DATOS!R$3,"N/A",F1418=BASE_DATOS!R$4,"INDICAR",F1418=BASE_DATOS!R$7,"N/A",F1418=BASE_DATOS!R$5,"INDICAR",F1418=BASE_DATOS!R$6,"INDICAR",F1418=BASE_DATOS!R$8," INDICAR",F1418=BASE_DATOS!R$9," ")</f>
        <v>#NAME?</v>
      </c>
      <c r="H1418" s="121"/>
      <c r="I1418" s="122"/>
      <c r="J1418" s="122"/>
      <c r="K1418" s="122"/>
      <c r="L1418" s="122"/>
      <c r="M1418" s="122"/>
      <c r="N1418" s="123">
        <f t="shared" si="36"/>
        <v>0</v>
      </c>
    </row>
    <row r="1419" spans="1:14" ht="14.5">
      <c r="A1419" s="142"/>
      <c r="B1419" s="143"/>
      <c r="C1419" s="142"/>
      <c r="D1419" s="142"/>
      <c r="E1419" s="142"/>
      <c r="F1419" s="142"/>
      <c r="G1419" s="142"/>
      <c r="H1419" s="142"/>
      <c r="I1419" s="142"/>
      <c r="J1419" s="143"/>
      <c r="K1419" s="143"/>
      <c r="L1419" s="143"/>
      <c r="M1419" s="143"/>
      <c r="N1419" s="144"/>
    </row>
    <row r="1420" spans="1:14" ht="14.5">
      <c r="A1420" s="145"/>
      <c r="B1420" s="146"/>
      <c r="C1420" s="145"/>
      <c r="D1420" s="145"/>
      <c r="E1420" s="145"/>
      <c r="F1420" s="145"/>
      <c r="G1420" s="145"/>
      <c r="H1420" s="145"/>
      <c r="I1420" s="145"/>
      <c r="J1420" s="146"/>
      <c r="K1420" s="146"/>
      <c r="L1420" s="146"/>
      <c r="M1420" s="146"/>
      <c r="N1420" s="147"/>
    </row>
    <row r="1421" spans="1:14" ht="23.25" customHeight="1">
      <c r="A1421" s="254" t="s">
        <v>413</v>
      </c>
      <c r="B1421" s="255"/>
      <c r="C1421" s="254" t="s">
        <v>262</v>
      </c>
      <c r="D1421" s="256"/>
      <c r="E1421" s="256"/>
      <c r="F1421" s="256"/>
      <c r="G1421" s="256"/>
      <c r="H1421" s="256"/>
      <c r="I1421" s="256"/>
      <c r="J1421" s="256"/>
      <c r="K1421" s="256"/>
      <c r="L1421" s="256"/>
      <c r="M1421" s="256"/>
      <c r="N1421" s="255"/>
    </row>
    <row r="1422" spans="1:14" ht="31">
      <c r="A1422" s="99" t="s">
        <v>19</v>
      </c>
      <c r="B1422" s="254" t="s">
        <v>90</v>
      </c>
      <c r="C1422" s="255"/>
      <c r="D1422" s="99" t="s">
        <v>447</v>
      </c>
      <c r="E1422" s="258" t="str">
        <f t="array" ref="E1422">INDEX(BASE_DATOS!U$2:U$103,MATCH(C1421,BASE_DATOS!W$2:W$103,0))</f>
        <v>Impulsar procesos de innovación y transformación curricular bajo un enfoque humanista y pedagógico actualizado, pertinente y flexible que promueva la evaluación, el diseño y la actualización de la oferta docente que incida en la transformación social y la empleabilidad de las personas graduadas</v>
      </c>
      <c r="F1422" s="256"/>
      <c r="G1422" s="256"/>
      <c r="H1422" s="256"/>
      <c r="I1422" s="256"/>
      <c r="J1422" s="256"/>
      <c r="K1422" s="256"/>
      <c r="L1422" s="256"/>
      <c r="M1422" s="256"/>
      <c r="N1422" s="255"/>
    </row>
    <row r="1423" spans="1:14" ht="28.5" customHeight="1">
      <c r="A1423" s="259" t="s">
        <v>415</v>
      </c>
      <c r="B1423" s="277" t="s">
        <v>272</v>
      </c>
      <c r="C1423" s="261"/>
      <c r="D1423" s="262"/>
      <c r="E1423" s="268" t="s">
        <v>416</v>
      </c>
      <c r="F1423" s="273" t="str">
        <f t="array" ref="F1423">INDEX(BASE_DATOS!Y$2:Y$103,MATCH(B1423,BASE_DATOS!X$2:X$103,0))</f>
        <v>P. Institucionales E.O. 
P. de Calidad 
P. Curriculares 
P.I. para la ejecución de acciones externas con contraprestación presupuestaria o financiera 
P.I. para planes de estudio cofinanciados 
P. sobre autoevaluación, mejoramiento y acreditación en la UNA 
P.I. para promover la ética en la UNA</v>
      </c>
      <c r="G1423" s="247"/>
      <c r="H1423" s="247"/>
      <c r="I1423" s="274" t="s">
        <v>417</v>
      </c>
      <c r="J1423" s="283" t="str">
        <f t="array" ref="J1423">INDEX(BASE_DATOS!Z$2:Z$103,MATCH(B1423,BASE_DATOS!X$2:X$103,0))</f>
        <v>Porcentaje de planes de estudio con doble titulación o titulación conjunta</v>
      </c>
      <c r="K1423" s="256"/>
      <c r="L1423" s="256"/>
      <c r="M1423" s="256"/>
      <c r="N1423" s="255"/>
    </row>
    <row r="1424" spans="1:14" ht="15.75" customHeight="1">
      <c r="A1424" s="252"/>
      <c r="B1424" s="263"/>
      <c r="C1424" s="247"/>
      <c r="D1424" s="264"/>
      <c r="E1424" s="252"/>
      <c r="F1424" s="247"/>
      <c r="G1424" s="247"/>
      <c r="H1424" s="247"/>
      <c r="I1424" s="252"/>
      <c r="J1424" s="276"/>
      <c r="K1424" s="256"/>
      <c r="L1424" s="256"/>
      <c r="M1424" s="256"/>
      <c r="N1424" s="255"/>
    </row>
    <row r="1425" spans="1:14" ht="15.75" customHeight="1">
      <c r="A1425" s="252"/>
      <c r="B1425" s="263"/>
      <c r="C1425" s="247"/>
      <c r="D1425" s="264"/>
      <c r="E1425" s="252"/>
      <c r="F1425" s="247"/>
      <c r="G1425" s="247"/>
      <c r="H1425" s="247"/>
      <c r="I1425" s="252"/>
      <c r="J1425" s="276"/>
      <c r="K1425" s="256"/>
      <c r="L1425" s="256"/>
      <c r="M1425" s="256"/>
      <c r="N1425" s="255"/>
    </row>
    <row r="1426" spans="1:14" ht="15.75" customHeight="1">
      <c r="A1426" s="253"/>
      <c r="B1426" s="265"/>
      <c r="C1426" s="266"/>
      <c r="D1426" s="267"/>
      <c r="E1426" s="253"/>
      <c r="F1426" s="266"/>
      <c r="G1426" s="266"/>
      <c r="H1426" s="266"/>
      <c r="I1426" s="253"/>
      <c r="J1426" s="276"/>
      <c r="K1426" s="256"/>
      <c r="L1426" s="256"/>
      <c r="M1426" s="256"/>
      <c r="N1426" s="255"/>
    </row>
    <row r="1427" spans="1:14" ht="21.75" customHeight="1">
      <c r="A1427" s="269" t="s">
        <v>418</v>
      </c>
      <c r="B1427" s="269" t="s">
        <v>419</v>
      </c>
      <c r="C1427" s="270" t="s">
        <v>420</v>
      </c>
      <c r="D1427" s="269" t="s">
        <v>421</v>
      </c>
      <c r="E1427" s="269" t="s">
        <v>422</v>
      </c>
      <c r="F1427" s="272" t="s">
        <v>16</v>
      </c>
      <c r="G1427" s="269" t="s">
        <v>423</v>
      </c>
      <c r="H1427" s="269" t="s">
        <v>424</v>
      </c>
      <c r="I1427" s="271" t="s">
        <v>425</v>
      </c>
      <c r="J1427" s="256"/>
      <c r="K1427" s="256"/>
      <c r="L1427" s="256"/>
      <c r="M1427" s="256"/>
      <c r="N1427" s="255"/>
    </row>
    <row r="1428" spans="1:14" ht="21.75" customHeight="1">
      <c r="A1428" s="253"/>
      <c r="B1428" s="253"/>
      <c r="C1428" s="253"/>
      <c r="D1428" s="253"/>
      <c r="E1428" s="253"/>
      <c r="F1428" s="265"/>
      <c r="G1428" s="253"/>
      <c r="H1428" s="253"/>
      <c r="I1428" s="100">
        <v>2023</v>
      </c>
      <c r="J1428" s="100">
        <v>2024</v>
      </c>
      <c r="K1428" s="100">
        <v>2025</v>
      </c>
      <c r="L1428" s="100">
        <v>2026</v>
      </c>
      <c r="M1428" s="100">
        <v>2027</v>
      </c>
      <c r="N1428" s="148" t="s">
        <v>426</v>
      </c>
    </row>
    <row r="1429" spans="1:14" ht="25">
      <c r="A1429" s="298" t="s">
        <v>817</v>
      </c>
      <c r="B1429" s="137" t="s">
        <v>135</v>
      </c>
      <c r="C1429" s="138" t="s">
        <v>818</v>
      </c>
      <c r="D1429" s="162">
        <v>1</v>
      </c>
      <c r="E1429" s="113">
        <v>0</v>
      </c>
      <c r="F1429" s="126" t="s">
        <v>25</v>
      </c>
      <c r="G1429" s="141" t="e">
        <f ca="1">_xludf.IFS(F1429=BASE_DATOS!R$2,"N/A",F1429=BASE_DATOS!R$3,"N/A",F1429=BASE_DATOS!R$4,"INDICAR",F1429=BASE_DATOS!R$7,"N/A",F1429=BASE_DATOS!R$5,"INDICAR",F1429=BASE_DATOS!R$6,"INDICAR",F1429=BASE_DATOS!R$8," INDICAR",F1429=BASE_DATOS!R$9," ")</f>
        <v>#NAME?</v>
      </c>
      <c r="H1429" s="126" t="s">
        <v>464</v>
      </c>
      <c r="I1429" s="165"/>
      <c r="J1429" s="154">
        <v>0.5</v>
      </c>
      <c r="K1429" s="154">
        <v>0.5</v>
      </c>
      <c r="L1429" s="165"/>
      <c r="M1429" s="165"/>
      <c r="N1429" s="123">
        <f t="shared" ref="N1429:N1461" si="37">SUM(I1429:M1429)</f>
        <v>1</v>
      </c>
    </row>
    <row r="1430" spans="1:14" ht="25">
      <c r="A1430" s="249"/>
      <c r="B1430" s="137" t="s">
        <v>71</v>
      </c>
      <c r="C1430" s="140" t="s">
        <v>819</v>
      </c>
      <c r="D1430" s="158">
        <v>1</v>
      </c>
      <c r="E1430" s="140">
        <v>0</v>
      </c>
      <c r="F1430" s="121" t="s">
        <v>25</v>
      </c>
      <c r="G1430" s="160" t="e">
        <f ca="1">_xludf.IFS(F1430=BASE_DATOS!R$2,"N/A",F1430=BASE_DATOS!R$3,"N/A",F1430=BASE_DATOS!R$4,"INDICAR",F1430=BASE_DATOS!R$7,"N/A",F1430=BASE_DATOS!R$5,"INDICAR",F1430=BASE_DATOS!R$6,"INDICAR",F1430=BASE_DATOS!R$8," INDICAR",F1430=BASE_DATOS!R$9," ")</f>
        <v>#NAME?</v>
      </c>
      <c r="H1430" s="121" t="s">
        <v>464</v>
      </c>
      <c r="I1430" s="122">
        <v>0</v>
      </c>
      <c r="J1430" s="122">
        <v>0.5</v>
      </c>
      <c r="K1430" s="122">
        <v>0.5</v>
      </c>
      <c r="L1430" s="122">
        <v>0</v>
      </c>
      <c r="M1430" s="122">
        <v>0</v>
      </c>
      <c r="N1430" s="123">
        <f t="shared" si="37"/>
        <v>1</v>
      </c>
    </row>
    <row r="1431" spans="1:14" ht="14.5" hidden="1">
      <c r="A1431" s="249"/>
      <c r="B1431" s="137"/>
      <c r="C1431" s="138"/>
      <c r="D1431" s="158"/>
      <c r="E1431" s="140"/>
      <c r="F1431" s="121"/>
      <c r="G1431" s="160" t="e">
        <f ca="1">_xludf.IFS(F1431=BASE_DATOS!R$2,"N/A",F1431=BASE_DATOS!R$3,"N/A",F1431=BASE_DATOS!R$4,"INDICAR",F1431=BASE_DATOS!R$7,"N/A",F1431=BASE_DATOS!R$5,"INDICAR",F1431=BASE_DATOS!R$6,"INDICAR",F1431=BASE_DATOS!R$8," INDICAR",F1431=BASE_DATOS!R$9," ")</f>
        <v>#NAME?</v>
      </c>
      <c r="H1431" s="121"/>
      <c r="I1431" s="122"/>
      <c r="J1431" s="122"/>
      <c r="K1431" s="122"/>
      <c r="L1431" s="122"/>
      <c r="M1431" s="122"/>
      <c r="N1431" s="123">
        <f t="shared" si="37"/>
        <v>0</v>
      </c>
    </row>
    <row r="1432" spans="1:14" ht="14.5" hidden="1">
      <c r="A1432" s="249"/>
      <c r="B1432" s="137"/>
      <c r="C1432" s="138"/>
      <c r="D1432" s="158"/>
      <c r="E1432" s="140"/>
      <c r="F1432" s="121"/>
      <c r="G1432" s="160" t="e">
        <f ca="1">_xludf.IFS(F1432=BASE_DATOS!R$2,"N/A",F1432=BASE_DATOS!R$3,"N/A",F1432=BASE_DATOS!R$4,"INDICAR",F1432=BASE_DATOS!R$7,"N/A",F1432=BASE_DATOS!R$5,"INDICAR",F1432=BASE_DATOS!R$6,"INDICAR",F1432=BASE_DATOS!R$8," INDICAR",F1432=BASE_DATOS!R$9," ")</f>
        <v>#NAME?</v>
      </c>
      <c r="H1432" s="121"/>
      <c r="I1432" s="122"/>
      <c r="J1432" s="122"/>
      <c r="K1432" s="122"/>
      <c r="L1432" s="122"/>
      <c r="M1432" s="122"/>
      <c r="N1432" s="123">
        <f t="shared" si="37"/>
        <v>0</v>
      </c>
    </row>
    <row r="1433" spans="1:14" ht="14.5" hidden="1">
      <c r="A1433" s="249"/>
      <c r="B1433" s="137"/>
      <c r="C1433" s="138"/>
      <c r="D1433" s="158"/>
      <c r="E1433" s="140"/>
      <c r="F1433" s="121"/>
      <c r="G1433" s="160" t="e">
        <f ca="1">_xludf.IFS(F1433=BASE_DATOS!R$2,"N/A",F1433=BASE_DATOS!R$3,"N/A",F1433=BASE_DATOS!R$4,"INDICAR",F1433=BASE_DATOS!R$7,"N/A",F1433=BASE_DATOS!R$5,"INDICAR",F1433=BASE_DATOS!R$6,"INDICAR",F1433=BASE_DATOS!R$8," INDICAR",F1433=BASE_DATOS!R$9," ")</f>
        <v>#NAME?</v>
      </c>
      <c r="H1433" s="121"/>
      <c r="I1433" s="122"/>
      <c r="J1433" s="122"/>
      <c r="K1433" s="122"/>
      <c r="L1433" s="122"/>
      <c r="M1433" s="122"/>
      <c r="N1433" s="123">
        <f t="shared" si="37"/>
        <v>0</v>
      </c>
    </row>
    <row r="1434" spans="1:14" ht="14.5" hidden="1">
      <c r="A1434" s="249"/>
      <c r="B1434" s="137"/>
      <c r="C1434" s="138"/>
      <c r="D1434" s="158"/>
      <c r="E1434" s="140"/>
      <c r="F1434" s="121"/>
      <c r="G1434" s="160" t="e">
        <f ca="1">_xludf.IFS(F1434=BASE_DATOS!R$2,"N/A",F1434=BASE_DATOS!R$3,"N/A",F1434=BASE_DATOS!R$4,"INDICAR",F1434=BASE_DATOS!R$7,"N/A",F1434=BASE_DATOS!R$5,"INDICAR",F1434=BASE_DATOS!R$6,"INDICAR",F1434=BASE_DATOS!R$8," INDICAR",F1434=BASE_DATOS!R$9," ")</f>
        <v>#NAME?</v>
      </c>
      <c r="H1434" s="121"/>
      <c r="I1434" s="122"/>
      <c r="J1434" s="122"/>
      <c r="K1434" s="122"/>
      <c r="L1434" s="122"/>
      <c r="M1434" s="122"/>
      <c r="N1434" s="123">
        <f t="shared" si="37"/>
        <v>0</v>
      </c>
    </row>
    <row r="1435" spans="1:14" ht="14.5" hidden="1">
      <c r="A1435" s="249"/>
      <c r="B1435" s="137"/>
      <c r="C1435" s="138"/>
      <c r="D1435" s="158"/>
      <c r="E1435" s="140"/>
      <c r="F1435" s="121"/>
      <c r="G1435" s="160" t="e">
        <f ca="1">_xludf.IFS(F1435=BASE_DATOS!R$2,"N/A",F1435=BASE_DATOS!R$3,"N/A",F1435=BASE_DATOS!R$4,"INDICAR",F1435=BASE_DATOS!R$7,"N/A",F1435=BASE_DATOS!R$5,"INDICAR",F1435=BASE_DATOS!R$6,"INDICAR",F1435=BASE_DATOS!R$8," INDICAR",F1435=BASE_DATOS!R$9," ")</f>
        <v>#NAME?</v>
      </c>
      <c r="H1435" s="121"/>
      <c r="I1435" s="122"/>
      <c r="J1435" s="122"/>
      <c r="K1435" s="122"/>
      <c r="L1435" s="122"/>
      <c r="M1435" s="122"/>
      <c r="N1435" s="123">
        <f t="shared" si="37"/>
        <v>0</v>
      </c>
    </row>
    <row r="1436" spans="1:14" ht="14.5" hidden="1">
      <c r="A1436" s="249"/>
      <c r="B1436" s="137"/>
      <c r="C1436" s="138"/>
      <c r="D1436" s="158"/>
      <c r="E1436" s="140"/>
      <c r="F1436" s="121"/>
      <c r="G1436" s="160" t="e">
        <f ca="1">_xludf.IFS(F1436=BASE_DATOS!R$2,"N/A",F1436=BASE_DATOS!R$3,"N/A",F1436=BASE_DATOS!R$4,"INDICAR",F1436=BASE_DATOS!R$7,"N/A",F1436=BASE_DATOS!R$5,"INDICAR",F1436=BASE_DATOS!R$6,"INDICAR",F1436=BASE_DATOS!R$8," INDICAR",F1436=BASE_DATOS!R$9," ")</f>
        <v>#NAME?</v>
      </c>
      <c r="H1436" s="121"/>
      <c r="I1436" s="122"/>
      <c r="J1436" s="122"/>
      <c r="K1436" s="122"/>
      <c r="L1436" s="122"/>
      <c r="M1436" s="122"/>
      <c r="N1436" s="123">
        <f t="shared" si="37"/>
        <v>0</v>
      </c>
    </row>
    <row r="1437" spans="1:14" ht="14.5" hidden="1">
      <c r="A1437" s="249"/>
      <c r="B1437" s="137"/>
      <c r="C1437" s="138"/>
      <c r="D1437" s="158"/>
      <c r="E1437" s="140"/>
      <c r="F1437" s="121"/>
      <c r="G1437" s="160" t="e">
        <f ca="1">_xludf.IFS(F1437=BASE_DATOS!R$2,"N/A",F1437=BASE_DATOS!R$3,"N/A",F1437=BASE_DATOS!R$4,"INDICAR",F1437=BASE_DATOS!R$7,"N/A",F1437=BASE_DATOS!R$5,"INDICAR",F1437=BASE_DATOS!R$6,"INDICAR",F1437=BASE_DATOS!R$8," INDICAR",F1437=BASE_DATOS!R$9," ")</f>
        <v>#NAME?</v>
      </c>
      <c r="H1437" s="121"/>
      <c r="I1437" s="122"/>
      <c r="J1437" s="122"/>
      <c r="K1437" s="122"/>
      <c r="L1437" s="122"/>
      <c r="M1437" s="122"/>
      <c r="N1437" s="123">
        <f t="shared" si="37"/>
        <v>0</v>
      </c>
    </row>
    <row r="1438" spans="1:14" ht="14.5" hidden="1">
      <c r="A1438" s="249"/>
      <c r="B1438" s="137"/>
      <c r="C1438" s="138"/>
      <c r="D1438" s="158"/>
      <c r="E1438" s="140"/>
      <c r="F1438" s="121"/>
      <c r="G1438" s="160" t="e">
        <f ca="1">_xludf.IFS(F1438=BASE_DATOS!R$2,"N/A",F1438=BASE_DATOS!R$3,"N/A",F1438=BASE_DATOS!R$4,"INDICAR",F1438=BASE_DATOS!R$7,"N/A",F1438=BASE_DATOS!R$5,"INDICAR",F1438=BASE_DATOS!R$6,"INDICAR",F1438=BASE_DATOS!R$8," INDICAR",F1438=BASE_DATOS!R$9," ")</f>
        <v>#NAME?</v>
      </c>
      <c r="H1438" s="121"/>
      <c r="I1438" s="122"/>
      <c r="J1438" s="122"/>
      <c r="K1438" s="122"/>
      <c r="L1438" s="122"/>
      <c r="M1438" s="122"/>
      <c r="N1438" s="123">
        <f t="shared" si="37"/>
        <v>0</v>
      </c>
    </row>
    <row r="1439" spans="1:14" ht="14.5" hidden="1">
      <c r="A1439" s="250"/>
      <c r="B1439" s="137"/>
      <c r="C1439" s="140"/>
      <c r="D1439" s="158"/>
      <c r="E1439" s="140"/>
      <c r="F1439" s="121"/>
      <c r="G1439" s="160" t="e">
        <f ca="1">_xludf.IFS(F1439=BASE_DATOS!R$2,"N/A",F1439=BASE_DATOS!R$3,"N/A",F1439=BASE_DATOS!R$4,"INDICAR",F1439=BASE_DATOS!R$7,"N/A",F1439=BASE_DATOS!R$5,"INDICAR",F1439=BASE_DATOS!R$6,"INDICAR",F1439=BASE_DATOS!R$8," INDICAR",F1439=BASE_DATOS!R$9," ")</f>
        <v>#NAME?</v>
      </c>
      <c r="H1439" s="121"/>
      <c r="I1439" s="122"/>
      <c r="J1439" s="122"/>
      <c r="K1439" s="122"/>
      <c r="L1439" s="122"/>
      <c r="M1439" s="122"/>
      <c r="N1439" s="123">
        <f t="shared" si="37"/>
        <v>0</v>
      </c>
    </row>
    <row r="1440" spans="1:14" ht="14.5" hidden="1">
      <c r="A1440" s="251"/>
      <c r="B1440" s="137"/>
      <c r="C1440" s="138"/>
      <c r="D1440" s="158"/>
      <c r="E1440" s="140"/>
      <c r="F1440" s="121"/>
      <c r="G1440" s="160" t="e">
        <f ca="1">_xludf.IFS(F1440=BASE_DATOS!R$2,"N/A",F1440=BASE_DATOS!R$3,"N/A",F1440=BASE_DATOS!R$4,"INDICAR",F1440=BASE_DATOS!R$7,"N/A",F1440=BASE_DATOS!R$5,"INDICAR",F1440=BASE_DATOS!R$6,"INDICAR",F1440=BASE_DATOS!R$8," INDICAR",F1440=BASE_DATOS!R$9," ")</f>
        <v>#NAME?</v>
      </c>
      <c r="H1440" s="121"/>
      <c r="I1440" s="122"/>
      <c r="J1440" s="122"/>
      <c r="K1440" s="122"/>
      <c r="L1440" s="122"/>
      <c r="M1440" s="122"/>
      <c r="N1440" s="123">
        <f t="shared" si="37"/>
        <v>0</v>
      </c>
    </row>
    <row r="1441" spans="1:14" ht="14.5" hidden="1">
      <c r="A1441" s="252"/>
      <c r="B1441" s="137"/>
      <c r="C1441" s="138"/>
      <c r="D1441" s="158"/>
      <c r="E1441" s="140"/>
      <c r="F1441" s="121"/>
      <c r="G1441" s="160" t="e">
        <f ca="1">_xludf.IFS(F1441=BASE_DATOS!R$2,"N/A",F1441=BASE_DATOS!R$3,"N/A",F1441=BASE_DATOS!R$4,"INDICAR",F1441=BASE_DATOS!R$7,"N/A",F1441=BASE_DATOS!R$5,"INDICAR",F1441=BASE_DATOS!R$6,"INDICAR",F1441=BASE_DATOS!R$8," INDICAR",F1441=BASE_DATOS!R$9," ")</f>
        <v>#NAME?</v>
      </c>
      <c r="H1441" s="121"/>
      <c r="I1441" s="122"/>
      <c r="J1441" s="122"/>
      <c r="K1441" s="122"/>
      <c r="L1441" s="122"/>
      <c r="M1441" s="122"/>
      <c r="N1441" s="123">
        <f t="shared" si="37"/>
        <v>0</v>
      </c>
    </row>
    <row r="1442" spans="1:14" ht="14.5" hidden="1">
      <c r="A1442" s="252"/>
      <c r="B1442" s="137"/>
      <c r="C1442" s="138"/>
      <c r="D1442" s="158"/>
      <c r="E1442" s="140"/>
      <c r="F1442" s="121"/>
      <c r="G1442" s="160" t="e">
        <f ca="1">_xludf.IFS(F1442=BASE_DATOS!R$2,"N/A",F1442=BASE_DATOS!R$3,"N/A",F1442=BASE_DATOS!R$4,"INDICAR",F1442=BASE_DATOS!R$7,"N/A",F1442=BASE_DATOS!R$5,"INDICAR",F1442=BASE_DATOS!R$6,"INDICAR",F1442=BASE_DATOS!R$8," INDICAR",F1442=BASE_DATOS!R$9," ")</f>
        <v>#NAME?</v>
      </c>
      <c r="H1442" s="121"/>
      <c r="I1442" s="122"/>
      <c r="J1442" s="122"/>
      <c r="K1442" s="122"/>
      <c r="L1442" s="122"/>
      <c r="M1442" s="122"/>
      <c r="N1442" s="123">
        <f t="shared" si="37"/>
        <v>0</v>
      </c>
    </row>
    <row r="1443" spans="1:14" ht="14.5" hidden="1">
      <c r="A1443" s="252"/>
      <c r="B1443" s="137"/>
      <c r="C1443" s="138"/>
      <c r="D1443" s="158"/>
      <c r="E1443" s="140"/>
      <c r="F1443" s="121"/>
      <c r="G1443" s="160" t="e">
        <f ca="1">_xludf.IFS(F1443=BASE_DATOS!R$2,"N/A",F1443=BASE_DATOS!R$3,"N/A",F1443=BASE_DATOS!R$4,"INDICAR",F1443=BASE_DATOS!R$7,"N/A",F1443=BASE_DATOS!R$5,"INDICAR",F1443=BASE_DATOS!R$6,"INDICAR",F1443=BASE_DATOS!R$8," INDICAR",F1443=BASE_DATOS!R$9," ")</f>
        <v>#NAME?</v>
      </c>
      <c r="H1443" s="121"/>
      <c r="I1443" s="122"/>
      <c r="J1443" s="122"/>
      <c r="K1443" s="122"/>
      <c r="L1443" s="122"/>
      <c r="M1443" s="122"/>
      <c r="N1443" s="123">
        <f t="shared" si="37"/>
        <v>0</v>
      </c>
    </row>
    <row r="1444" spans="1:14" ht="14.5" hidden="1">
      <c r="A1444" s="252"/>
      <c r="B1444" s="137"/>
      <c r="C1444" s="138"/>
      <c r="D1444" s="158"/>
      <c r="E1444" s="140"/>
      <c r="F1444" s="121"/>
      <c r="G1444" s="160" t="e">
        <f ca="1">_xludf.IFS(F1444=BASE_DATOS!R$2,"N/A",F1444=BASE_DATOS!R$3,"N/A",F1444=BASE_DATOS!R$4,"INDICAR",F1444=BASE_DATOS!R$7,"N/A",F1444=BASE_DATOS!R$5,"INDICAR",F1444=BASE_DATOS!R$6,"INDICAR",F1444=BASE_DATOS!R$8," INDICAR",F1444=BASE_DATOS!R$9," ")</f>
        <v>#NAME?</v>
      </c>
      <c r="H1444" s="121"/>
      <c r="I1444" s="122"/>
      <c r="J1444" s="122"/>
      <c r="K1444" s="122"/>
      <c r="L1444" s="122"/>
      <c r="M1444" s="122"/>
      <c r="N1444" s="123">
        <f t="shared" si="37"/>
        <v>0</v>
      </c>
    </row>
    <row r="1445" spans="1:14" ht="14.5" hidden="1">
      <c r="A1445" s="252"/>
      <c r="B1445" s="137"/>
      <c r="C1445" s="138"/>
      <c r="D1445" s="158"/>
      <c r="E1445" s="140"/>
      <c r="F1445" s="121"/>
      <c r="G1445" s="160" t="e">
        <f ca="1">_xludf.IFS(F1445=BASE_DATOS!R$2,"N/A",F1445=BASE_DATOS!R$3,"N/A",F1445=BASE_DATOS!R$4,"INDICAR",F1445=BASE_DATOS!R$7,"N/A",F1445=BASE_DATOS!R$5,"INDICAR",F1445=BASE_DATOS!R$6,"INDICAR",F1445=BASE_DATOS!R$8," INDICAR",F1445=BASE_DATOS!R$9," ")</f>
        <v>#NAME?</v>
      </c>
      <c r="H1445" s="121"/>
      <c r="I1445" s="122"/>
      <c r="J1445" s="122"/>
      <c r="K1445" s="122"/>
      <c r="L1445" s="122"/>
      <c r="M1445" s="122"/>
      <c r="N1445" s="123">
        <f t="shared" si="37"/>
        <v>0</v>
      </c>
    </row>
    <row r="1446" spans="1:14" ht="14.5" hidden="1">
      <c r="A1446" s="252"/>
      <c r="B1446" s="137"/>
      <c r="C1446" s="138"/>
      <c r="D1446" s="158"/>
      <c r="E1446" s="140"/>
      <c r="F1446" s="121"/>
      <c r="G1446" s="160" t="e">
        <f ca="1">_xludf.IFS(F1446=BASE_DATOS!R$2,"N/A",F1446=BASE_DATOS!R$3,"N/A",F1446=BASE_DATOS!R$4,"INDICAR",F1446=BASE_DATOS!R$7,"N/A",F1446=BASE_DATOS!R$5,"INDICAR",F1446=BASE_DATOS!R$6,"INDICAR",F1446=BASE_DATOS!R$8," INDICAR",F1446=BASE_DATOS!R$9," ")</f>
        <v>#NAME?</v>
      </c>
      <c r="H1446" s="121"/>
      <c r="I1446" s="122"/>
      <c r="J1446" s="122"/>
      <c r="K1446" s="122"/>
      <c r="L1446" s="122"/>
      <c r="M1446" s="122"/>
      <c r="N1446" s="123">
        <f t="shared" si="37"/>
        <v>0</v>
      </c>
    </row>
    <row r="1447" spans="1:14" ht="14.5" hidden="1">
      <c r="A1447" s="252"/>
      <c r="B1447" s="137"/>
      <c r="C1447" s="138"/>
      <c r="D1447" s="158"/>
      <c r="E1447" s="140"/>
      <c r="F1447" s="121"/>
      <c r="G1447" s="160" t="e">
        <f ca="1">_xludf.IFS(F1447=BASE_DATOS!R$2,"N/A",F1447=BASE_DATOS!R$3,"N/A",F1447=BASE_DATOS!R$4,"INDICAR",F1447=BASE_DATOS!R$7,"N/A",F1447=BASE_DATOS!R$5,"INDICAR",F1447=BASE_DATOS!R$6,"INDICAR",F1447=BASE_DATOS!R$8," INDICAR",F1447=BASE_DATOS!R$9," ")</f>
        <v>#NAME?</v>
      </c>
      <c r="H1447" s="121"/>
      <c r="I1447" s="122"/>
      <c r="J1447" s="122"/>
      <c r="K1447" s="122"/>
      <c r="L1447" s="122"/>
      <c r="M1447" s="122"/>
      <c r="N1447" s="123">
        <f t="shared" si="37"/>
        <v>0</v>
      </c>
    </row>
    <row r="1448" spans="1:14" ht="14.5" hidden="1">
      <c r="A1448" s="252"/>
      <c r="B1448" s="137"/>
      <c r="C1448" s="138"/>
      <c r="D1448" s="158"/>
      <c r="E1448" s="140"/>
      <c r="F1448" s="121"/>
      <c r="G1448" s="160" t="e">
        <f ca="1">_xludf.IFS(F1448=BASE_DATOS!R$2,"N/A",F1448=BASE_DATOS!R$3,"N/A",F1448=BASE_DATOS!R$4,"INDICAR",F1448=BASE_DATOS!R$7,"N/A",F1448=BASE_DATOS!R$5,"INDICAR",F1448=BASE_DATOS!R$6,"INDICAR",F1448=BASE_DATOS!R$8," INDICAR",F1448=BASE_DATOS!R$9," ")</f>
        <v>#NAME?</v>
      </c>
      <c r="H1448" s="121"/>
      <c r="I1448" s="122"/>
      <c r="J1448" s="122"/>
      <c r="K1448" s="122"/>
      <c r="L1448" s="122"/>
      <c r="M1448" s="122"/>
      <c r="N1448" s="123">
        <f t="shared" si="37"/>
        <v>0</v>
      </c>
    </row>
    <row r="1449" spans="1:14" ht="14.5" hidden="1">
      <c r="A1449" s="252"/>
      <c r="B1449" s="137"/>
      <c r="C1449" s="138"/>
      <c r="D1449" s="158"/>
      <c r="E1449" s="140"/>
      <c r="F1449" s="121"/>
      <c r="G1449" s="160" t="e">
        <f ca="1">_xludf.IFS(F1449=BASE_DATOS!R$2,"N/A",F1449=BASE_DATOS!R$3,"N/A",F1449=BASE_DATOS!R$4,"INDICAR",F1449=BASE_DATOS!R$7,"N/A",F1449=BASE_DATOS!R$5,"INDICAR",F1449=BASE_DATOS!R$6,"INDICAR",F1449=BASE_DATOS!R$8," INDICAR",F1449=BASE_DATOS!R$9," ")</f>
        <v>#NAME?</v>
      </c>
      <c r="H1449" s="121"/>
      <c r="I1449" s="122"/>
      <c r="J1449" s="122"/>
      <c r="K1449" s="122"/>
      <c r="L1449" s="122"/>
      <c r="M1449" s="122"/>
      <c r="N1449" s="123">
        <f t="shared" si="37"/>
        <v>0</v>
      </c>
    </row>
    <row r="1450" spans="1:14" ht="14.5" hidden="1">
      <c r="A1450" s="253"/>
      <c r="B1450" s="137"/>
      <c r="C1450" s="140"/>
      <c r="D1450" s="158"/>
      <c r="E1450" s="140"/>
      <c r="F1450" s="121"/>
      <c r="G1450" s="160" t="e">
        <f ca="1">_xludf.IFS(F1450=BASE_DATOS!R$2,"N/A",F1450=BASE_DATOS!R$3,"N/A",F1450=BASE_DATOS!R$4,"INDICAR",F1450=BASE_DATOS!R$7,"N/A",F1450=BASE_DATOS!R$5,"INDICAR",F1450=BASE_DATOS!R$6,"INDICAR",F1450=BASE_DATOS!R$8," INDICAR",F1450=BASE_DATOS!R$9," ")</f>
        <v>#NAME?</v>
      </c>
      <c r="H1450" s="121"/>
      <c r="I1450" s="122"/>
      <c r="J1450" s="122"/>
      <c r="K1450" s="122"/>
      <c r="L1450" s="122"/>
      <c r="M1450" s="122"/>
      <c r="N1450" s="123">
        <f t="shared" si="37"/>
        <v>0</v>
      </c>
    </row>
    <row r="1451" spans="1:14" ht="14.5" hidden="1">
      <c r="A1451" s="251"/>
      <c r="B1451" s="137"/>
      <c r="C1451" s="138"/>
      <c r="D1451" s="158"/>
      <c r="E1451" s="140"/>
      <c r="F1451" s="121"/>
      <c r="G1451" s="160" t="e">
        <f ca="1">_xludf.IFS(F1451=BASE_DATOS!R$2,"N/A",F1451=BASE_DATOS!R$3,"N/A",F1451=BASE_DATOS!R$4,"INDICAR",F1451=BASE_DATOS!R$7,"N/A",F1451=BASE_DATOS!R$5,"INDICAR",F1451=BASE_DATOS!R$6,"INDICAR",F1451=BASE_DATOS!R$8," INDICAR",F1451=BASE_DATOS!R$9," ")</f>
        <v>#NAME?</v>
      </c>
      <c r="H1451" s="121"/>
      <c r="I1451" s="122"/>
      <c r="J1451" s="122"/>
      <c r="K1451" s="122"/>
      <c r="L1451" s="122"/>
      <c r="M1451" s="122"/>
      <c r="N1451" s="123">
        <f t="shared" si="37"/>
        <v>0</v>
      </c>
    </row>
    <row r="1452" spans="1:14" ht="14.5" hidden="1">
      <c r="A1452" s="252"/>
      <c r="B1452" s="137"/>
      <c r="C1452" s="138"/>
      <c r="D1452" s="158"/>
      <c r="E1452" s="140"/>
      <c r="F1452" s="121"/>
      <c r="G1452" s="160" t="e">
        <f ca="1">_xludf.IFS(F1452=BASE_DATOS!R$2,"N/A",F1452=BASE_DATOS!R$3,"N/A",F1452=BASE_DATOS!R$4,"INDICAR",F1452=BASE_DATOS!R$7,"N/A",F1452=BASE_DATOS!R$5,"INDICAR",F1452=BASE_DATOS!R$6,"INDICAR",F1452=BASE_DATOS!R$8," INDICAR",F1452=BASE_DATOS!R$9," ")</f>
        <v>#NAME?</v>
      </c>
      <c r="H1452" s="121"/>
      <c r="I1452" s="122"/>
      <c r="J1452" s="122"/>
      <c r="K1452" s="122"/>
      <c r="L1452" s="122"/>
      <c r="M1452" s="122"/>
      <c r="N1452" s="123">
        <f t="shared" si="37"/>
        <v>0</v>
      </c>
    </row>
    <row r="1453" spans="1:14" ht="14.5" hidden="1">
      <c r="A1453" s="252"/>
      <c r="B1453" s="137"/>
      <c r="C1453" s="138"/>
      <c r="D1453" s="158"/>
      <c r="E1453" s="140"/>
      <c r="F1453" s="121"/>
      <c r="G1453" s="160" t="e">
        <f ca="1">_xludf.IFS(F1453=BASE_DATOS!R$2,"N/A",F1453=BASE_DATOS!R$3,"N/A",F1453=BASE_DATOS!R$4,"INDICAR",F1453=BASE_DATOS!R$7,"N/A",F1453=BASE_DATOS!R$5,"INDICAR",F1453=BASE_DATOS!R$6,"INDICAR",F1453=BASE_DATOS!R$8," INDICAR",F1453=BASE_DATOS!R$9," ")</f>
        <v>#NAME?</v>
      </c>
      <c r="H1453" s="121"/>
      <c r="I1453" s="122"/>
      <c r="J1453" s="122"/>
      <c r="K1453" s="122"/>
      <c r="L1453" s="122"/>
      <c r="M1453" s="122"/>
      <c r="N1453" s="123">
        <f t="shared" si="37"/>
        <v>0</v>
      </c>
    </row>
    <row r="1454" spans="1:14" ht="14.5" hidden="1">
      <c r="A1454" s="252"/>
      <c r="B1454" s="137"/>
      <c r="C1454" s="138"/>
      <c r="D1454" s="158"/>
      <c r="E1454" s="140"/>
      <c r="F1454" s="121"/>
      <c r="G1454" s="160" t="e">
        <f ca="1">_xludf.IFS(F1454=BASE_DATOS!R$2,"N/A",F1454=BASE_DATOS!R$3,"N/A",F1454=BASE_DATOS!R$4,"INDICAR",F1454=BASE_DATOS!R$7,"N/A",F1454=BASE_DATOS!R$5,"INDICAR",F1454=BASE_DATOS!R$6,"INDICAR",F1454=BASE_DATOS!R$8," INDICAR",F1454=BASE_DATOS!R$9," ")</f>
        <v>#NAME?</v>
      </c>
      <c r="H1454" s="121"/>
      <c r="I1454" s="122"/>
      <c r="J1454" s="122"/>
      <c r="K1454" s="122"/>
      <c r="L1454" s="122"/>
      <c r="M1454" s="122"/>
      <c r="N1454" s="123">
        <f t="shared" si="37"/>
        <v>0</v>
      </c>
    </row>
    <row r="1455" spans="1:14" ht="14.5" hidden="1">
      <c r="A1455" s="252"/>
      <c r="B1455" s="137"/>
      <c r="C1455" s="138"/>
      <c r="D1455" s="158"/>
      <c r="E1455" s="140"/>
      <c r="F1455" s="121"/>
      <c r="G1455" s="160" t="e">
        <f ca="1">_xludf.IFS(F1455=BASE_DATOS!R$2,"N/A",F1455=BASE_DATOS!R$3,"N/A",F1455=BASE_DATOS!R$4,"INDICAR",F1455=BASE_DATOS!R$7,"N/A",F1455=BASE_DATOS!R$5,"INDICAR",F1455=BASE_DATOS!R$6,"INDICAR",F1455=BASE_DATOS!R$8," INDICAR",F1455=BASE_DATOS!R$9," ")</f>
        <v>#NAME?</v>
      </c>
      <c r="H1455" s="121"/>
      <c r="I1455" s="122"/>
      <c r="J1455" s="122"/>
      <c r="K1455" s="122"/>
      <c r="L1455" s="122"/>
      <c r="M1455" s="122"/>
      <c r="N1455" s="123">
        <f t="shared" si="37"/>
        <v>0</v>
      </c>
    </row>
    <row r="1456" spans="1:14" ht="14.5" hidden="1">
      <c r="A1456" s="252"/>
      <c r="B1456" s="137"/>
      <c r="C1456" s="138"/>
      <c r="D1456" s="158"/>
      <c r="E1456" s="140"/>
      <c r="F1456" s="121"/>
      <c r="G1456" s="160" t="e">
        <f ca="1">_xludf.IFS(F1456=BASE_DATOS!R$2,"N/A",F1456=BASE_DATOS!R$3,"N/A",F1456=BASE_DATOS!R$4,"INDICAR",F1456=BASE_DATOS!R$7,"N/A",F1456=BASE_DATOS!R$5,"INDICAR",F1456=BASE_DATOS!R$6,"INDICAR",F1456=BASE_DATOS!R$8," INDICAR",F1456=BASE_DATOS!R$9," ")</f>
        <v>#NAME?</v>
      </c>
      <c r="H1456" s="121"/>
      <c r="I1456" s="122"/>
      <c r="J1456" s="122"/>
      <c r="K1456" s="122"/>
      <c r="L1456" s="122"/>
      <c r="M1456" s="122"/>
      <c r="N1456" s="123">
        <f t="shared" si="37"/>
        <v>0</v>
      </c>
    </row>
    <row r="1457" spans="1:14" ht="14.5" hidden="1">
      <c r="A1457" s="252"/>
      <c r="B1457" s="137"/>
      <c r="C1457" s="138"/>
      <c r="D1457" s="158"/>
      <c r="E1457" s="140"/>
      <c r="F1457" s="121"/>
      <c r="G1457" s="160" t="e">
        <f ca="1">_xludf.IFS(F1457=BASE_DATOS!R$2,"N/A",F1457=BASE_DATOS!R$3,"N/A",F1457=BASE_DATOS!R$4,"INDICAR",F1457=BASE_DATOS!R$7,"N/A",F1457=BASE_DATOS!R$5,"INDICAR",F1457=BASE_DATOS!R$6,"INDICAR",F1457=BASE_DATOS!R$8," INDICAR",F1457=BASE_DATOS!R$9," ")</f>
        <v>#NAME?</v>
      </c>
      <c r="H1457" s="121"/>
      <c r="I1457" s="122"/>
      <c r="J1457" s="122"/>
      <c r="K1457" s="122"/>
      <c r="L1457" s="122"/>
      <c r="M1457" s="122"/>
      <c r="N1457" s="123">
        <f t="shared" si="37"/>
        <v>0</v>
      </c>
    </row>
    <row r="1458" spans="1:14" ht="14.5" hidden="1">
      <c r="A1458" s="252"/>
      <c r="B1458" s="137"/>
      <c r="C1458" s="138"/>
      <c r="D1458" s="158"/>
      <c r="E1458" s="140"/>
      <c r="F1458" s="121"/>
      <c r="G1458" s="160" t="e">
        <f ca="1">_xludf.IFS(F1458=BASE_DATOS!R$2,"N/A",F1458=BASE_DATOS!R$3,"N/A",F1458=BASE_DATOS!R$4,"INDICAR",F1458=BASE_DATOS!R$7,"N/A",F1458=BASE_DATOS!R$5,"INDICAR",F1458=BASE_DATOS!R$6,"INDICAR",F1458=BASE_DATOS!R$8," INDICAR",F1458=BASE_DATOS!R$9," ")</f>
        <v>#NAME?</v>
      </c>
      <c r="H1458" s="121"/>
      <c r="I1458" s="122"/>
      <c r="J1458" s="122"/>
      <c r="K1458" s="122"/>
      <c r="L1458" s="122"/>
      <c r="M1458" s="122"/>
      <c r="N1458" s="123">
        <f t="shared" si="37"/>
        <v>0</v>
      </c>
    </row>
    <row r="1459" spans="1:14" ht="14.5" hidden="1">
      <c r="A1459" s="252"/>
      <c r="B1459" s="137"/>
      <c r="C1459" s="138"/>
      <c r="D1459" s="158"/>
      <c r="E1459" s="140"/>
      <c r="F1459" s="121"/>
      <c r="G1459" s="160" t="e">
        <f ca="1">_xludf.IFS(F1459=BASE_DATOS!R$2,"N/A",F1459=BASE_DATOS!R$3,"N/A",F1459=BASE_DATOS!R$4,"INDICAR",F1459=BASE_DATOS!R$7,"N/A",F1459=BASE_DATOS!R$5,"INDICAR",F1459=BASE_DATOS!R$6,"INDICAR",F1459=BASE_DATOS!R$8," INDICAR",F1459=BASE_DATOS!R$9," ")</f>
        <v>#NAME?</v>
      </c>
      <c r="H1459" s="121"/>
      <c r="I1459" s="122"/>
      <c r="J1459" s="122"/>
      <c r="K1459" s="122"/>
      <c r="L1459" s="122"/>
      <c r="M1459" s="122"/>
      <c r="N1459" s="123">
        <f t="shared" si="37"/>
        <v>0</v>
      </c>
    </row>
    <row r="1460" spans="1:14" ht="14.5" hidden="1">
      <c r="A1460" s="252"/>
      <c r="B1460" s="137"/>
      <c r="C1460" s="138"/>
      <c r="D1460" s="158"/>
      <c r="E1460" s="140"/>
      <c r="F1460" s="121"/>
      <c r="G1460" s="160" t="e">
        <f ca="1">_xludf.IFS(F1460=BASE_DATOS!R$2,"N/A",F1460=BASE_DATOS!R$3,"N/A",F1460=BASE_DATOS!R$4,"INDICAR",F1460=BASE_DATOS!R$7,"N/A",F1460=BASE_DATOS!R$5,"INDICAR",F1460=BASE_DATOS!R$6,"INDICAR",F1460=BASE_DATOS!R$8," INDICAR",F1460=BASE_DATOS!R$9," ")</f>
        <v>#NAME?</v>
      </c>
      <c r="H1460" s="121"/>
      <c r="I1460" s="122"/>
      <c r="J1460" s="122"/>
      <c r="K1460" s="122"/>
      <c r="L1460" s="122"/>
      <c r="M1460" s="122"/>
      <c r="N1460" s="123">
        <f t="shared" si="37"/>
        <v>0</v>
      </c>
    </row>
    <row r="1461" spans="1:14" ht="14.5" hidden="1">
      <c r="A1461" s="253"/>
      <c r="B1461" s="137"/>
      <c r="C1461" s="140"/>
      <c r="D1461" s="158"/>
      <c r="E1461" s="140"/>
      <c r="F1461" s="121"/>
      <c r="G1461" s="160" t="e">
        <f ca="1">_xludf.IFS(F1461=BASE_DATOS!R$2,"N/A",F1461=BASE_DATOS!R$3,"N/A",F1461=BASE_DATOS!R$4,"INDICAR",F1461=BASE_DATOS!R$7,"N/A",F1461=BASE_DATOS!R$5,"INDICAR",F1461=BASE_DATOS!R$6,"INDICAR",F1461=BASE_DATOS!R$8," INDICAR",F1461=BASE_DATOS!R$9," ")</f>
        <v>#NAME?</v>
      </c>
      <c r="H1461" s="121"/>
      <c r="I1461" s="122"/>
      <c r="J1461" s="122"/>
      <c r="K1461" s="122"/>
      <c r="L1461" s="122"/>
      <c r="M1461" s="122"/>
      <c r="N1461" s="123">
        <f t="shared" si="37"/>
        <v>0</v>
      </c>
    </row>
    <row r="1462" spans="1:14" ht="14.5">
      <c r="A1462" s="142"/>
      <c r="B1462" s="143"/>
      <c r="C1462" s="142"/>
      <c r="D1462" s="142"/>
      <c r="E1462" s="142"/>
      <c r="F1462" s="142"/>
      <c r="G1462" s="142"/>
      <c r="H1462" s="142"/>
      <c r="I1462" s="142"/>
      <c r="J1462" s="143"/>
      <c r="K1462" s="143"/>
      <c r="L1462" s="143"/>
      <c r="M1462" s="143"/>
      <c r="N1462" s="144"/>
    </row>
    <row r="1463" spans="1:14" ht="14.5">
      <c r="A1463" s="145"/>
      <c r="B1463" s="146"/>
      <c r="C1463" s="145"/>
      <c r="D1463" s="145"/>
      <c r="E1463" s="145"/>
      <c r="F1463" s="145"/>
      <c r="G1463" s="145"/>
      <c r="H1463" s="145"/>
      <c r="I1463" s="145"/>
      <c r="J1463" s="146"/>
      <c r="K1463" s="146"/>
      <c r="L1463" s="146"/>
      <c r="M1463" s="146"/>
      <c r="N1463" s="147"/>
    </row>
    <row r="1464" spans="1:14" ht="20.25" customHeight="1">
      <c r="A1464" s="254" t="s">
        <v>413</v>
      </c>
      <c r="B1464" s="255"/>
      <c r="C1464" s="254" t="s">
        <v>262</v>
      </c>
      <c r="D1464" s="256"/>
      <c r="E1464" s="256"/>
      <c r="F1464" s="256"/>
      <c r="G1464" s="256"/>
      <c r="H1464" s="256"/>
      <c r="I1464" s="256"/>
      <c r="J1464" s="256"/>
      <c r="K1464" s="256"/>
      <c r="L1464" s="256"/>
      <c r="M1464" s="256"/>
      <c r="N1464" s="255"/>
    </row>
    <row r="1465" spans="1:14" ht="31">
      <c r="A1465" s="99" t="s">
        <v>19</v>
      </c>
      <c r="B1465" s="257" t="s">
        <v>90</v>
      </c>
      <c r="C1465" s="255"/>
      <c r="D1465" s="99" t="s">
        <v>447</v>
      </c>
      <c r="E1465" s="258" t="str">
        <f t="array" ref="E1465">INDEX(BASE_DATOS!U$2:U$103,MATCH(C1464,BASE_DATOS!W$2:W$103,0))</f>
        <v>Impulsar procesos de innovación y transformación curricular bajo un enfoque humanista y pedagógico actualizado, pertinente y flexible que promueva la evaluación, el diseño y la actualización de la oferta docente que incida en la transformación social y la empleabilidad de las personas graduadas</v>
      </c>
      <c r="F1465" s="256"/>
      <c r="G1465" s="256"/>
      <c r="H1465" s="256"/>
      <c r="I1465" s="256"/>
      <c r="J1465" s="256"/>
      <c r="K1465" s="256"/>
      <c r="L1465" s="256"/>
      <c r="M1465" s="256"/>
      <c r="N1465" s="255"/>
    </row>
    <row r="1466" spans="1:14" ht="27.75" customHeight="1">
      <c r="A1466" s="259" t="s">
        <v>415</v>
      </c>
      <c r="B1466" s="260" t="s">
        <v>275</v>
      </c>
      <c r="C1466" s="261"/>
      <c r="D1466" s="262"/>
      <c r="E1466" s="268" t="s">
        <v>416</v>
      </c>
      <c r="F1466" s="273" t="str">
        <f t="array" ref="F1466">INDEX(BASE_DATOS!Y$2:Y$103,MATCH(B1466,BASE_DATOS!X$2:X$103,0))</f>
        <v>P. Institucionales E.O. 
P.I. para promover la ética en la UNA 
P. Desarrollo Regional 
P. Curriculares 
P. para el establecimiento de la Práctica Profesional Supervisada 
P. inter, multi y transdisciplinarias 
P.I. Extensión Universitaria 
P.I. Investigación Universitaria 
P. artísticas y culturales de la UNA 
P.I. Niñez y Adolescencia</v>
      </c>
      <c r="G1466" s="247"/>
      <c r="H1466" s="247"/>
      <c r="I1466" s="274" t="s">
        <v>417</v>
      </c>
      <c r="J1466" s="283" t="str">
        <f t="array" ref="J1466">INDEX(BASE_DATOS!Z$2:Z$103,MATCH(B1466,BASE_DATOS!X$2:X$103,0))</f>
        <v>Porcentaje de Trabajos finales de graduación con enfoque MIT</v>
      </c>
      <c r="K1466" s="256"/>
      <c r="L1466" s="256"/>
      <c r="M1466" s="256"/>
      <c r="N1466" s="255"/>
    </row>
    <row r="1467" spans="1:14" ht="27.75" customHeight="1">
      <c r="A1467" s="252"/>
      <c r="B1467" s="263"/>
      <c r="C1467" s="247"/>
      <c r="D1467" s="264"/>
      <c r="E1467" s="252"/>
      <c r="F1467" s="247"/>
      <c r="G1467" s="247"/>
      <c r="H1467" s="247"/>
      <c r="I1467" s="252"/>
      <c r="J1467" s="276"/>
      <c r="K1467" s="256"/>
      <c r="L1467" s="256"/>
      <c r="M1467" s="256"/>
      <c r="N1467" s="255"/>
    </row>
    <row r="1468" spans="1:14" ht="27.75" customHeight="1">
      <c r="A1468" s="252"/>
      <c r="B1468" s="263"/>
      <c r="C1468" s="247"/>
      <c r="D1468" s="264"/>
      <c r="E1468" s="252"/>
      <c r="F1468" s="247"/>
      <c r="G1468" s="247"/>
      <c r="H1468" s="247"/>
      <c r="I1468" s="252"/>
      <c r="J1468" s="276"/>
      <c r="K1468" s="256"/>
      <c r="L1468" s="256"/>
      <c r="M1468" s="256"/>
      <c r="N1468" s="255"/>
    </row>
    <row r="1469" spans="1:14" ht="27.75" customHeight="1">
      <c r="A1469" s="253"/>
      <c r="B1469" s="265"/>
      <c r="C1469" s="266"/>
      <c r="D1469" s="267"/>
      <c r="E1469" s="253"/>
      <c r="F1469" s="266"/>
      <c r="G1469" s="266"/>
      <c r="H1469" s="266"/>
      <c r="I1469" s="253"/>
      <c r="J1469" s="276"/>
      <c r="K1469" s="256"/>
      <c r="L1469" s="256"/>
      <c r="M1469" s="256"/>
      <c r="N1469" s="255"/>
    </row>
    <row r="1470" spans="1:14" ht="22.5" customHeight="1">
      <c r="A1470" s="269" t="s">
        <v>418</v>
      </c>
      <c r="B1470" s="269" t="s">
        <v>419</v>
      </c>
      <c r="C1470" s="270" t="s">
        <v>420</v>
      </c>
      <c r="D1470" s="269" t="s">
        <v>421</v>
      </c>
      <c r="E1470" s="269" t="s">
        <v>422</v>
      </c>
      <c r="F1470" s="272" t="s">
        <v>16</v>
      </c>
      <c r="G1470" s="269" t="s">
        <v>423</v>
      </c>
      <c r="H1470" s="269" t="s">
        <v>424</v>
      </c>
      <c r="I1470" s="271" t="s">
        <v>425</v>
      </c>
      <c r="J1470" s="256"/>
      <c r="K1470" s="256"/>
      <c r="L1470" s="256"/>
      <c r="M1470" s="256"/>
      <c r="N1470" s="255"/>
    </row>
    <row r="1471" spans="1:14" ht="22.5" customHeight="1">
      <c r="A1471" s="253"/>
      <c r="B1471" s="253"/>
      <c r="C1471" s="253"/>
      <c r="D1471" s="253"/>
      <c r="E1471" s="253"/>
      <c r="F1471" s="265"/>
      <c r="G1471" s="253"/>
      <c r="H1471" s="253"/>
      <c r="I1471" s="100">
        <v>2023</v>
      </c>
      <c r="J1471" s="100">
        <v>2024</v>
      </c>
      <c r="K1471" s="100">
        <v>2025</v>
      </c>
      <c r="L1471" s="100">
        <v>2026</v>
      </c>
      <c r="M1471" s="100">
        <v>2027</v>
      </c>
      <c r="N1471" s="148" t="s">
        <v>426</v>
      </c>
    </row>
    <row r="1472" spans="1:14" ht="14.5">
      <c r="A1472" s="248" t="s">
        <v>820</v>
      </c>
      <c r="B1472" s="137" t="s">
        <v>85</v>
      </c>
      <c r="C1472" s="113" t="s">
        <v>821</v>
      </c>
      <c r="D1472" s="159">
        <v>4</v>
      </c>
      <c r="E1472" s="113">
        <v>0</v>
      </c>
      <c r="F1472" s="114" t="s">
        <v>25</v>
      </c>
      <c r="G1472" s="107" t="s">
        <v>428</v>
      </c>
      <c r="H1472" s="114" t="s">
        <v>822</v>
      </c>
      <c r="I1472" s="165"/>
      <c r="J1472" s="165"/>
      <c r="K1472" s="154">
        <v>0.2</v>
      </c>
      <c r="L1472" s="154">
        <v>0.4</v>
      </c>
      <c r="M1472" s="154">
        <v>0.4</v>
      </c>
      <c r="N1472" s="109">
        <v>1</v>
      </c>
    </row>
    <row r="1473" spans="1:14" ht="29">
      <c r="A1473" s="249"/>
      <c r="B1473" s="137" t="s">
        <v>111</v>
      </c>
      <c r="C1473" s="140" t="s">
        <v>821</v>
      </c>
      <c r="D1473" s="158">
        <v>5</v>
      </c>
      <c r="E1473" s="140">
        <v>2</v>
      </c>
      <c r="F1473" s="121" t="s">
        <v>25</v>
      </c>
      <c r="G1473" s="160" t="e">
        <f ca="1">_xludf.IFS(F1473=BASE_DATOS!R$2,"N/A",F1473=BASE_DATOS!R$3,"N/A",F1473=BASE_DATOS!R$4,"INDICAR",F1473=BASE_DATOS!R$7,"N/A",F1473=BASE_DATOS!R$5,"INDICAR",F1473=BASE_DATOS!R$6,"INDICAR",F1473=BASE_DATOS!R$8," INDICAR",F1473=BASE_DATOS!R$9," ")</f>
        <v>#NAME?</v>
      </c>
      <c r="H1473" s="121" t="s">
        <v>430</v>
      </c>
      <c r="I1473" s="122">
        <v>0.2</v>
      </c>
      <c r="J1473" s="122">
        <v>0.2</v>
      </c>
      <c r="K1473" s="122">
        <v>0.2</v>
      </c>
      <c r="L1473" s="122">
        <v>0.2</v>
      </c>
      <c r="M1473" s="122">
        <v>0.2</v>
      </c>
      <c r="N1473" s="123">
        <f t="shared" ref="N1473:N1504" si="38">SUM(I1473:M1473)</f>
        <v>1</v>
      </c>
    </row>
    <row r="1474" spans="1:14" ht="14.5">
      <c r="A1474" s="249"/>
      <c r="B1474" s="137" t="s">
        <v>135</v>
      </c>
      <c r="C1474" s="113" t="s">
        <v>823</v>
      </c>
      <c r="D1474" s="162">
        <v>1</v>
      </c>
      <c r="E1474" s="156">
        <v>0</v>
      </c>
      <c r="F1474" s="126" t="s">
        <v>25</v>
      </c>
      <c r="G1474" s="141" t="e">
        <f ca="1">_xludf.IFS(F1474=BASE_DATOS!R$2,"N/A",F1474=BASE_DATOS!R$3,"N/A",F1474=BASE_DATOS!R$4,"INDICAR",F1474=BASE_DATOS!R$7,"N/A",F1474=BASE_DATOS!R$5,"INDICAR",F1474=BASE_DATOS!R$6,"INDICAR",F1474=BASE_DATOS!R$8," INDICAR",F1474=BASE_DATOS!R$9," ")</f>
        <v>#NAME?</v>
      </c>
      <c r="H1474" s="126" t="s">
        <v>509</v>
      </c>
      <c r="I1474" s="154"/>
      <c r="J1474" s="154">
        <v>0.25</v>
      </c>
      <c r="K1474" s="154">
        <v>0.25</v>
      </c>
      <c r="L1474" s="154">
        <v>0.25</v>
      </c>
      <c r="M1474" s="154">
        <v>0.25</v>
      </c>
      <c r="N1474" s="123">
        <f t="shared" si="38"/>
        <v>1</v>
      </c>
    </row>
    <row r="1475" spans="1:14" ht="37.5">
      <c r="A1475" s="249"/>
      <c r="B1475" s="137" t="s">
        <v>39</v>
      </c>
      <c r="C1475" s="140" t="s">
        <v>824</v>
      </c>
      <c r="D1475" s="162">
        <v>5</v>
      </c>
      <c r="E1475" s="103">
        <v>0</v>
      </c>
      <c r="F1475" s="126" t="s">
        <v>103</v>
      </c>
      <c r="G1475" s="141" t="e">
        <f ca="1">_xludf.IFS(F1475=BASE_DATOS!R$2,"N/A",F1475=BASE_DATOS!R$3,"N/A",F1475=BASE_DATOS!R$4,"INDICAR",F1475=BASE_DATOS!R$7,"N/A",F1475=BASE_DATOS!R$5,"INDICAR",F1475=BASE_DATOS!R$6,"INDICAR",F1475=BASE_DATOS!R$8," INDICAR",F1475=BASE_DATOS!R$9," ")</f>
        <v>#NAME?</v>
      </c>
      <c r="H1475" s="126" t="s">
        <v>430</v>
      </c>
      <c r="I1475" s="127">
        <v>0.2</v>
      </c>
      <c r="J1475" s="127">
        <v>0.2</v>
      </c>
      <c r="K1475" s="127">
        <v>0.2</v>
      </c>
      <c r="L1475" s="127">
        <v>0.2</v>
      </c>
      <c r="M1475" s="127">
        <v>0.2</v>
      </c>
      <c r="N1475" s="123">
        <f t="shared" si="38"/>
        <v>1</v>
      </c>
    </row>
    <row r="1476" spans="1:14" ht="25">
      <c r="A1476" s="249"/>
      <c r="B1476" s="137" t="s">
        <v>147</v>
      </c>
      <c r="C1476" s="173" t="s">
        <v>825</v>
      </c>
      <c r="D1476" s="158">
        <v>1</v>
      </c>
      <c r="E1476" s="140">
        <v>0</v>
      </c>
      <c r="F1476" s="121" t="s">
        <v>25</v>
      </c>
      <c r="G1476" s="160" t="e">
        <f ca="1">_xludf.IFS(F1476=BASE_DATOS!R$2,"N/A",F1476=BASE_DATOS!R$3,"N/A",F1476=BASE_DATOS!R$4,"INDICAR",F1476=BASE_DATOS!R$7,"N/A",F1476=BASE_DATOS!R$5,"INDICAR",F1476=BASE_DATOS!R$6,"INDICAR",F1476=BASE_DATOS!R$8," INDICAR",F1476=BASE_DATOS!R$9," ")</f>
        <v>#NAME?</v>
      </c>
      <c r="H1476" s="121" t="s">
        <v>500</v>
      </c>
      <c r="I1476" s="122"/>
      <c r="J1476" s="122"/>
      <c r="K1476" s="122"/>
      <c r="L1476" s="122">
        <v>0.5</v>
      </c>
      <c r="M1476" s="122">
        <v>0.5</v>
      </c>
      <c r="N1476" s="123">
        <f t="shared" si="38"/>
        <v>1</v>
      </c>
    </row>
    <row r="1477" spans="1:14" ht="25">
      <c r="A1477" s="249"/>
      <c r="B1477" s="137" t="s">
        <v>142</v>
      </c>
      <c r="C1477" s="140" t="s">
        <v>826</v>
      </c>
      <c r="D1477" s="158">
        <v>10</v>
      </c>
      <c r="E1477" s="140">
        <v>0</v>
      </c>
      <c r="F1477" s="121" t="s">
        <v>25</v>
      </c>
      <c r="G1477" s="160" t="e">
        <f ca="1">_xludf.IFS(F1477=BASE_DATOS!R$2,"N/A",F1477=BASE_DATOS!R$3,"N/A",F1477=BASE_DATOS!R$4,"INDICAR",F1477=BASE_DATOS!R$7,"N/A",F1477=BASE_DATOS!R$5,"INDICAR",F1477=BASE_DATOS!R$6,"INDICAR",F1477=BASE_DATOS!R$8," INDICAR",F1477=BASE_DATOS!R$9," ")</f>
        <v>#NAME?</v>
      </c>
      <c r="H1477" s="121" t="s">
        <v>430</v>
      </c>
      <c r="I1477" s="122">
        <v>0.2</v>
      </c>
      <c r="J1477" s="122">
        <v>0.2</v>
      </c>
      <c r="K1477" s="122">
        <v>0.2</v>
      </c>
      <c r="L1477" s="122">
        <v>0.2</v>
      </c>
      <c r="M1477" s="122">
        <v>0.2</v>
      </c>
      <c r="N1477" s="123">
        <f t="shared" si="38"/>
        <v>1</v>
      </c>
    </row>
    <row r="1478" spans="1:14" ht="25">
      <c r="A1478" s="249"/>
      <c r="B1478" s="137" t="s">
        <v>99</v>
      </c>
      <c r="C1478" s="140" t="s">
        <v>827</v>
      </c>
      <c r="D1478" s="158">
        <v>2</v>
      </c>
      <c r="E1478" s="140"/>
      <c r="F1478" s="121" t="s">
        <v>103</v>
      </c>
      <c r="G1478" s="160" t="e">
        <f ca="1">_xludf.IFS(F1478=BASE_DATOS!R$2,"N/A",F1478=BASE_DATOS!R$3,"N/A",F1478=BASE_DATOS!R$4,"INDICAR",F1478=BASE_DATOS!R$7,"N/A",F1478=BASE_DATOS!R$5,"INDICAR",F1478=BASE_DATOS!R$6,"INDICAR",F1478=BASE_DATOS!R$8," INDICAR",F1478=BASE_DATOS!R$9," ")</f>
        <v>#NAME?</v>
      </c>
      <c r="H1478" s="121" t="s">
        <v>466</v>
      </c>
      <c r="I1478" s="122"/>
      <c r="J1478" s="122"/>
      <c r="K1478" s="122">
        <v>0.5</v>
      </c>
      <c r="L1478" s="122">
        <v>0.5</v>
      </c>
      <c r="M1478" s="122"/>
      <c r="N1478" s="123">
        <f t="shared" si="38"/>
        <v>1</v>
      </c>
    </row>
    <row r="1479" spans="1:14" ht="14.5" hidden="1">
      <c r="A1479" s="249"/>
      <c r="B1479" s="137"/>
      <c r="C1479" s="138"/>
      <c r="D1479" s="158"/>
      <c r="E1479" s="140"/>
      <c r="F1479" s="121"/>
      <c r="G1479" s="160" t="e">
        <f ca="1">_xludf.IFS(F1479=BASE_DATOS!R$2,"N/A",F1479=BASE_DATOS!R$3,"N/A",F1479=BASE_DATOS!R$4,"INDICAR",F1479=BASE_DATOS!R$7,"N/A",F1479=BASE_DATOS!R$5,"INDICAR",F1479=BASE_DATOS!R$6,"INDICAR",F1479=BASE_DATOS!R$8," INDICAR",F1479=BASE_DATOS!R$9," ")</f>
        <v>#NAME?</v>
      </c>
      <c r="H1479" s="121"/>
      <c r="I1479" s="122"/>
      <c r="J1479" s="122"/>
      <c r="K1479" s="122"/>
      <c r="L1479" s="122"/>
      <c r="M1479" s="122"/>
      <c r="N1479" s="123">
        <f t="shared" si="38"/>
        <v>0</v>
      </c>
    </row>
    <row r="1480" spans="1:14" ht="14.5" hidden="1">
      <c r="A1480" s="249"/>
      <c r="B1480" s="137"/>
      <c r="C1480" s="138"/>
      <c r="D1480" s="158"/>
      <c r="E1480" s="140"/>
      <c r="F1480" s="121"/>
      <c r="G1480" s="160" t="e">
        <f ca="1">_xludf.IFS(F1480=BASE_DATOS!R$2,"N/A",F1480=BASE_DATOS!R$3,"N/A",F1480=BASE_DATOS!R$4,"INDICAR",F1480=BASE_DATOS!R$7,"N/A",F1480=BASE_DATOS!R$5,"INDICAR",F1480=BASE_DATOS!R$6,"INDICAR",F1480=BASE_DATOS!R$8," INDICAR",F1480=BASE_DATOS!R$9," ")</f>
        <v>#NAME?</v>
      </c>
      <c r="H1480" s="121"/>
      <c r="I1480" s="122"/>
      <c r="J1480" s="122"/>
      <c r="K1480" s="122"/>
      <c r="L1480" s="122"/>
      <c r="M1480" s="122"/>
      <c r="N1480" s="123">
        <f t="shared" si="38"/>
        <v>0</v>
      </c>
    </row>
    <row r="1481" spans="1:14" ht="14.5" hidden="1">
      <c r="A1481" s="249"/>
      <c r="B1481" s="137"/>
      <c r="C1481" s="138"/>
      <c r="D1481" s="158"/>
      <c r="E1481" s="140"/>
      <c r="F1481" s="121"/>
      <c r="G1481" s="160" t="e">
        <f ca="1">_xludf.IFS(F1481=BASE_DATOS!R$2,"N/A",F1481=BASE_DATOS!R$3,"N/A",F1481=BASE_DATOS!R$4,"INDICAR",F1481=BASE_DATOS!R$7,"N/A",F1481=BASE_DATOS!R$5,"INDICAR",F1481=BASE_DATOS!R$6,"INDICAR",F1481=BASE_DATOS!R$8," INDICAR",F1481=BASE_DATOS!R$9," ")</f>
        <v>#NAME?</v>
      </c>
      <c r="H1481" s="121"/>
      <c r="I1481" s="122"/>
      <c r="J1481" s="122"/>
      <c r="K1481" s="122"/>
      <c r="L1481" s="122"/>
      <c r="M1481" s="122"/>
      <c r="N1481" s="123">
        <f t="shared" si="38"/>
        <v>0</v>
      </c>
    </row>
    <row r="1482" spans="1:14" ht="14.5" hidden="1">
      <c r="A1482" s="250"/>
      <c r="B1482" s="137"/>
      <c r="C1482" s="140"/>
      <c r="D1482" s="158"/>
      <c r="E1482" s="140"/>
      <c r="F1482" s="121"/>
      <c r="G1482" s="160" t="e">
        <f ca="1">_xludf.IFS(F1482=BASE_DATOS!R$2,"N/A",F1482=BASE_DATOS!R$3,"N/A",F1482=BASE_DATOS!R$4,"INDICAR",F1482=BASE_DATOS!R$7,"N/A",F1482=BASE_DATOS!R$5,"INDICAR",F1482=BASE_DATOS!R$6,"INDICAR",F1482=BASE_DATOS!R$8," INDICAR",F1482=BASE_DATOS!R$9," ")</f>
        <v>#NAME?</v>
      </c>
      <c r="H1482" s="121"/>
      <c r="I1482" s="122"/>
      <c r="J1482" s="122"/>
      <c r="K1482" s="122"/>
      <c r="L1482" s="122"/>
      <c r="M1482" s="122"/>
      <c r="N1482" s="123">
        <f t="shared" si="38"/>
        <v>0</v>
      </c>
    </row>
    <row r="1483" spans="1:14" ht="14.5" hidden="1">
      <c r="A1483" s="251"/>
      <c r="B1483" s="137"/>
      <c r="C1483" s="138"/>
      <c r="D1483" s="158"/>
      <c r="E1483" s="140"/>
      <c r="F1483" s="121"/>
      <c r="G1483" s="160" t="e">
        <f ca="1">_xludf.IFS(F1483=BASE_DATOS!R$2,"N/A",F1483=BASE_DATOS!R$3,"N/A",F1483=BASE_DATOS!R$4,"INDICAR",F1483=BASE_DATOS!R$7,"N/A",F1483=BASE_DATOS!R$5,"INDICAR",F1483=BASE_DATOS!R$6,"INDICAR",F1483=BASE_DATOS!R$8," INDICAR",F1483=BASE_DATOS!R$9," ")</f>
        <v>#NAME?</v>
      </c>
      <c r="H1483" s="121"/>
      <c r="I1483" s="122"/>
      <c r="J1483" s="122"/>
      <c r="K1483" s="122"/>
      <c r="L1483" s="122"/>
      <c r="M1483" s="122"/>
      <c r="N1483" s="123">
        <f t="shared" si="38"/>
        <v>0</v>
      </c>
    </row>
    <row r="1484" spans="1:14" ht="14.5" hidden="1">
      <c r="A1484" s="252"/>
      <c r="B1484" s="137"/>
      <c r="C1484" s="138"/>
      <c r="D1484" s="158"/>
      <c r="E1484" s="140"/>
      <c r="F1484" s="121"/>
      <c r="G1484" s="160" t="e">
        <f ca="1">_xludf.IFS(F1484=BASE_DATOS!R$2,"N/A",F1484=BASE_DATOS!R$3,"N/A",F1484=BASE_DATOS!R$4,"INDICAR",F1484=BASE_DATOS!R$7,"N/A",F1484=BASE_DATOS!R$5,"INDICAR",F1484=BASE_DATOS!R$6,"INDICAR",F1484=BASE_DATOS!R$8," INDICAR",F1484=BASE_DATOS!R$9," ")</f>
        <v>#NAME?</v>
      </c>
      <c r="H1484" s="121"/>
      <c r="I1484" s="122"/>
      <c r="J1484" s="122"/>
      <c r="K1484" s="122"/>
      <c r="L1484" s="122"/>
      <c r="M1484" s="122"/>
      <c r="N1484" s="123">
        <f t="shared" si="38"/>
        <v>0</v>
      </c>
    </row>
    <row r="1485" spans="1:14" ht="14.5" hidden="1">
      <c r="A1485" s="252"/>
      <c r="B1485" s="137"/>
      <c r="C1485" s="138"/>
      <c r="D1485" s="158"/>
      <c r="E1485" s="140"/>
      <c r="F1485" s="121"/>
      <c r="G1485" s="160" t="e">
        <f ca="1">_xludf.IFS(F1485=BASE_DATOS!R$2,"N/A",F1485=BASE_DATOS!R$3,"N/A",F1485=BASE_DATOS!R$4,"INDICAR",F1485=BASE_DATOS!R$7,"N/A",F1485=BASE_DATOS!R$5,"INDICAR",F1485=BASE_DATOS!R$6,"INDICAR",F1485=BASE_DATOS!R$8," INDICAR",F1485=BASE_DATOS!R$9," ")</f>
        <v>#NAME?</v>
      </c>
      <c r="H1485" s="121"/>
      <c r="I1485" s="122"/>
      <c r="J1485" s="122"/>
      <c r="K1485" s="122"/>
      <c r="L1485" s="122"/>
      <c r="M1485" s="122"/>
      <c r="N1485" s="123">
        <f t="shared" si="38"/>
        <v>0</v>
      </c>
    </row>
    <row r="1486" spans="1:14" ht="14.5" hidden="1">
      <c r="A1486" s="252"/>
      <c r="B1486" s="137"/>
      <c r="C1486" s="138"/>
      <c r="D1486" s="158"/>
      <c r="E1486" s="140"/>
      <c r="F1486" s="121"/>
      <c r="G1486" s="160" t="e">
        <f ca="1">_xludf.IFS(F1486=BASE_DATOS!R$2,"N/A",F1486=BASE_DATOS!R$3,"N/A",F1486=BASE_DATOS!R$4,"INDICAR",F1486=BASE_DATOS!R$7,"N/A",F1486=BASE_DATOS!R$5,"INDICAR",F1486=BASE_DATOS!R$6,"INDICAR",F1486=BASE_DATOS!R$8," INDICAR",F1486=BASE_DATOS!R$9," ")</f>
        <v>#NAME?</v>
      </c>
      <c r="H1486" s="121"/>
      <c r="I1486" s="122"/>
      <c r="J1486" s="122"/>
      <c r="K1486" s="122"/>
      <c r="L1486" s="122"/>
      <c r="M1486" s="122"/>
      <c r="N1486" s="123">
        <f t="shared" si="38"/>
        <v>0</v>
      </c>
    </row>
    <row r="1487" spans="1:14" ht="14.5" hidden="1">
      <c r="A1487" s="252"/>
      <c r="B1487" s="137"/>
      <c r="C1487" s="138"/>
      <c r="D1487" s="158"/>
      <c r="E1487" s="140"/>
      <c r="F1487" s="121"/>
      <c r="G1487" s="160" t="e">
        <f ca="1">_xludf.IFS(F1487=BASE_DATOS!R$2,"N/A",F1487=BASE_DATOS!R$3,"N/A",F1487=BASE_DATOS!R$4,"INDICAR",F1487=BASE_DATOS!R$7,"N/A",F1487=BASE_DATOS!R$5,"INDICAR",F1487=BASE_DATOS!R$6,"INDICAR",F1487=BASE_DATOS!R$8," INDICAR",F1487=BASE_DATOS!R$9," ")</f>
        <v>#NAME?</v>
      </c>
      <c r="H1487" s="121"/>
      <c r="I1487" s="122"/>
      <c r="J1487" s="122"/>
      <c r="K1487" s="122"/>
      <c r="L1487" s="122"/>
      <c r="M1487" s="122"/>
      <c r="N1487" s="123">
        <f t="shared" si="38"/>
        <v>0</v>
      </c>
    </row>
    <row r="1488" spans="1:14" ht="14.5" hidden="1">
      <c r="A1488" s="252"/>
      <c r="B1488" s="137"/>
      <c r="C1488" s="138"/>
      <c r="D1488" s="158"/>
      <c r="E1488" s="140"/>
      <c r="F1488" s="121"/>
      <c r="G1488" s="160" t="e">
        <f ca="1">_xludf.IFS(F1488=BASE_DATOS!R$2,"N/A",F1488=BASE_DATOS!R$3,"N/A",F1488=BASE_DATOS!R$4,"INDICAR",F1488=BASE_DATOS!R$7,"N/A",F1488=BASE_DATOS!R$5,"INDICAR",F1488=BASE_DATOS!R$6,"INDICAR",F1488=BASE_DATOS!R$8," INDICAR",F1488=BASE_DATOS!R$9," ")</f>
        <v>#NAME?</v>
      </c>
      <c r="H1488" s="121"/>
      <c r="I1488" s="122"/>
      <c r="J1488" s="122"/>
      <c r="K1488" s="122"/>
      <c r="L1488" s="122"/>
      <c r="M1488" s="122"/>
      <c r="N1488" s="123">
        <f t="shared" si="38"/>
        <v>0</v>
      </c>
    </row>
    <row r="1489" spans="1:14" ht="14.5" hidden="1">
      <c r="A1489" s="252"/>
      <c r="B1489" s="137"/>
      <c r="C1489" s="138"/>
      <c r="D1489" s="158"/>
      <c r="E1489" s="140"/>
      <c r="F1489" s="121"/>
      <c r="G1489" s="160" t="e">
        <f ca="1">_xludf.IFS(F1489=BASE_DATOS!R$2,"N/A",F1489=BASE_DATOS!R$3,"N/A",F1489=BASE_DATOS!R$4,"INDICAR",F1489=BASE_DATOS!R$7,"N/A",F1489=BASE_DATOS!R$5,"INDICAR",F1489=BASE_DATOS!R$6,"INDICAR",F1489=BASE_DATOS!R$8," INDICAR",F1489=BASE_DATOS!R$9," ")</f>
        <v>#NAME?</v>
      </c>
      <c r="H1489" s="121"/>
      <c r="I1489" s="122"/>
      <c r="J1489" s="122"/>
      <c r="K1489" s="122"/>
      <c r="L1489" s="122"/>
      <c r="M1489" s="122"/>
      <c r="N1489" s="123">
        <f t="shared" si="38"/>
        <v>0</v>
      </c>
    </row>
    <row r="1490" spans="1:14" ht="14.5" hidden="1">
      <c r="A1490" s="252"/>
      <c r="B1490" s="137"/>
      <c r="C1490" s="138"/>
      <c r="D1490" s="158"/>
      <c r="E1490" s="140"/>
      <c r="F1490" s="121"/>
      <c r="G1490" s="160" t="e">
        <f ca="1">_xludf.IFS(F1490=BASE_DATOS!R$2,"N/A",F1490=BASE_DATOS!R$3,"N/A",F1490=BASE_DATOS!R$4,"INDICAR",F1490=BASE_DATOS!R$7,"N/A",F1490=BASE_DATOS!R$5,"INDICAR",F1490=BASE_DATOS!R$6,"INDICAR",F1490=BASE_DATOS!R$8," INDICAR",F1490=BASE_DATOS!R$9," ")</f>
        <v>#NAME?</v>
      </c>
      <c r="H1490" s="121"/>
      <c r="I1490" s="122"/>
      <c r="J1490" s="122"/>
      <c r="K1490" s="122"/>
      <c r="L1490" s="122"/>
      <c r="M1490" s="122"/>
      <c r="N1490" s="123">
        <f t="shared" si="38"/>
        <v>0</v>
      </c>
    </row>
    <row r="1491" spans="1:14" ht="14.5" hidden="1">
      <c r="A1491" s="252"/>
      <c r="B1491" s="137"/>
      <c r="C1491" s="138"/>
      <c r="D1491" s="158"/>
      <c r="E1491" s="140"/>
      <c r="F1491" s="121"/>
      <c r="G1491" s="160" t="e">
        <f ca="1">_xludf.IFS(F1491=BASE_DATOS!R$2,"N/A",F1491=BASE_DATOS!R$3,"N/A",F1491=BASE_DATOS!R$4,"INDICAR",F1491=BASE_DATOS!R$7,"N/A",F1491=BASE_DATOS!R$5,"INDICAR",F1491=BASE_DATOS!R$6,"INDICAR",F1491=BASE_DATOS!R$8," INDICAR",F1491=BASE_DATOS!R$9," ")</f>
        <v>#NAME?</v>
      </c>
      <c r="H1491" s="121"/>
      <c r="I1491" s="122"/>
      <c r="J1491" s="122"/>
      <c r="K1491" s="122"/>
      <c r="L1491" s="122"/>
      <c r="M1491" s="122"/>
      <c r="N1491" s="123">
        <f t="shared" si="38"/>
        <v>0</v>
      </c>
    </row>
    <row r="1492" spans="1:14" ht="14.5" hidden="1">
      <c r="A1492" s="252"/>
      <c r="B1492" s="137"/>
      <c r="C1492" s="138"/>
      <c r="D1492" s="158"/>
      <c r="E1492" s="140"/>
      <c r="F1492" s="121"/>
      <c r="G1492" s="160" t="e">
        <f ca="1">_xludf.IFS(F1492=BASE_DATOS!R$2,"N/A",F1492=BASE_DATOS!R$3,"N/A",F1492=BASE_DATOS!R$4,"INDICAR",F1492=BASE_DATOS!R$7,"N/A",F1492=BASE_DATOS!R$5,"INDICAR",F1492=BASE_DATOS!R$6,"INDICAR",F1492=BASE_DATOS!R$8," INDICAR",F1492=BASE_DATOS!R$9," ")</f>
        <v>#NAME?</v>
      </c>
      <c r="H1492" s="121"/>
      <c r="I1492" s="122"/>
      <c r="J1492" s="122"/>
      <c r="K1492" s="122"/>
      <c r="L1492" s="122"/>
      <c r="M1492" s="122"/>
      <c r="N1492" s="123">
        <f t="shared" si="38"/>
        <v>0</v>
      </c>
    </row>
    <row r="1493" spans="1:14" ht="14.5" hidden="1">
      <c r="A1493" s="253"/>
      <c r="B1493" s="137"/>
      <c r="C1493" s="140"/>
      <c r="D1493" s="158"/>
      <c r="E1493" s="140"/>
      <c r="F1493" s="121"/>
      <c r="G1493" s="160" t="e">
        <f ca="1">_xludf.IFS(F1493=BASE_DATOS!R$2,"N/A",F1493=BASE_DATOS!R$3,"N/A",F1493=BASE_DATOS!R$4,"INDICAR",F1493=BASE_DATOS!R$7,"N/A",F1493=BASE_DATOS!R$5,"INDICAR",F1493=BASE_DATOS!R$6,"INDICAR",F1493=BASE_DATOS!R$8," INDICAR",F1493=BASE_DATOS!R$9," ")</f>
        <v>#NAME?</v>
      </c>
      <c r="H1493" s="121"/>
      <c r="I1493" s="122"/>
      <c r="J1493" s="122"/>
      <c r="K1493" s="122"/>
      <c r="L1493" s="122"/>
      <c r="M1493" s="122"/>
      <c r="N1493" s="123">
        <f t="shared" si="38"/>
        <v>0</v>
      </c>
    </row>
    <row r="1494" spans="1:14" ht="14.5" hidden="1">
      <c r="A1494" s="251"/>
      <c r="B1494" s="137"/>
      <c r="C1494" s="138"/>
      <c r="D1494" s="158"/>
      <c r="E1494" s="140"/>
      <c r="F1494" s="121"/>
      <c r="G1494" s="160" t="e">
        <f ca="1">_xludf.IFS(F1494=BASE_DATOS!R$2,"N/A",F1494=BASE_DATOS!R$3,"N/A",F1494=BASE_DATOS!R$4,"INDICAR",F1494=BASE_DATOS!R$7,"N/A",F1494=BASE_DATOS!R$5,"INDICAR",F1494=BASE_DATOS!R$6,"INDICAR",F1494=BASE_DATOS!R$8," INDICAR",F1494=BASE_DATOS!R$9," ")</f>
        <v>#NAME?</v>
      </c>
      <c r="H1494" s="121"/>
      <c r="I1494" s="122"/>
      <c r="J1494" s="122"/>
      <c r="K1494" s="122"/>
      <c r="L1494" s="122"/>
      <c r="M1494" s="122"/>
      <c r="N1494" s="123">
        <f t="shared" si="38"/>
        <v>0</v>
      </c>
    </row>
    <row r="1495" spans="1:14" ht="14.5" hidden="1">
      <c r="A1495" s="252"/>
      <c r="B1495" s="137"/>
      <c r="C1495" s="138"/>
      <c r="D1495" s="158"/>
      <c r="E1495" s="140"/>
      <c r="F1495" s="121"/>
      <c r="G1495" s="160" t="e">
        <f ca="1">_xludf.IFS(F1495=BASE_DATOS!R$2,"N/A",F1495=BASE_DATOS!R$3,"N/A",F1495=BASE_DATOS!R$4,"INDICAR",F1495=BASE_DATOS!R$7,"N/A",F1495=BASE_DATOS!R$5,"INDICAR",F1495=BASE_DATOS!R$6,"INDICAR",F1495=BASE_DATOS!R$8," INDICAR",F1495=BASE_DATOS!R$9," ")</f>
        <v>#NAME?</v>
      </c>
      <c r="H1495" s="121"/>
      <c r="I1495" s="122"/>
      <c r="J1495" s="122"/>
      <c r="K1495" s="122"/>
      <c r="L1495" s="122"/>
      <c r="M1495" s="122"/>
      <c r="N1495" s="123">
        <f t="shared" si="38"/>
        <v>0</v>
      </c>
    </row>
    <row r="1496" spans="1:14" ht="14.5" hidden="1">
      <c r="A1496" s="252"/>
      <c r="B1496" s="137"/>
      <c r="C1496" s="138"/>
      <c r="D1496" s="158"/>
      <c r="E1496" s="140"/>
      <c r="F1496" s="121"/>
      <c r="G1496" s="160" t="e">
        <f ca="1">_xludf.IFS(F1496=BASE_DATOS!R$2,"N/A",F1496=BASE_DATOS!R$3,"N/A",F1496=BASE_DATOS!R$4,"INDICAR",F1496=BASE_DATOS!R$7,"N/A",F1496=BASE_DATOS!R$5,"INDICAR",F1496=BASE_DATOS!R$6,"INDICAR",F1496=BASE_DATOS!R$8," INDICAR",F1496=BASE_DATOS!R$9," ")</f>
        <v>#NAME?</v>
      </c>
      <c r="H1496" s="121"/>
      <c r="I1496" s="122"/>
      <c r="J1496" s="122"/>
      <c r="K1496" s="122"/>
      <c r="L1496" s="122"/>
      <c r="M1496" s="122"/>
      <c r="N1496" s="123">
        <f t="shared" si="38"/>
        <v>0</v>
      </c>
    </row>
    <row r="1497" spans="1:14" ht="14.5" hidden="1">
      <c r="A1497" s="252"/>
      <c r="B1497" s="137"/>
      <c r="C1497" s="138"/>
      <c r="D1497" s="158"/>
      <c r="E1497" s="140"/>
      <c r="F1497" s="121"/>
      <c r="G1497" s="160" t="e">
        <f ca="1">_xludf.IFS(F1497=BASE_DATOS!R$2,"N/A",F1497=BASE_DATOS!R$3,"N/A",F1497=BASE_DATOS!R$4,"INDICAR",F1497=BASE_DATOS!R$7,"N/A",F1497=BASE_DATOS!R$5,"INDICAR",F1497=BASE_DATOS!R$6,"INDICAR",F1497=BASE_DATOS!R$8," INDICAR",F1497=BASE_DATOS!R$9," ")</f>
        <v>#NAME?</v>
      </c>
      <c r="H1497" s="121"/>
      <c r="I1497" s="122"/>
      <c r="J1497" s="122"/>
      <c r="K1497" s="122"/>
      <c r="L1497" s="122"/>
      <c r="M1497" s="122"/>
      <c r="N1497" s="123">
        <f t="shared" si="38"/>
        <v>0</v>
      </c>
    </row>
    <row r="1498" spans="1:14" ht="14.5" hidden="1">
      <c r="A1498" s="252"/>
      <c r="B1498" s="137"/>
      <c r="C1498" s="138"/>
      <c r="D1498" s="158"/>
      <c r="E1498" s="140"/>
      <c r="F1498" s="121"/>
      <c r="G1498" s="160" t="e">
        <f ca="1">_xludf.IFS(F1498=BASE_DATOS!R$2,"N/A",F1498=BASE_DATOS!R$3,"N/A",F1498=BASE_DATOS!R$4,"INDICAR",F1498=BASE_DATOS!R$7,"N/A",F1498=BASE_DATOS!R$5,"INDICAR",F1498=BASE_DATOS!R$6,"INDICAR",F1498=BASE_DATOS!R$8," INDICAR",F1498=BASE_DATOS!R$9," ")</f>
        <v>#NAME?</v>
      </c>
      <c r="H1498" s="121"/>
      <c r="I1498" s="122"/>
      <c r="J1498" s="122"/>
      <c r="K1498" s="122"/>
      <c r="L1498" s="122"/>
      <c r="M1498" s="122"/>
      <c r="N1498" s="123">
        <f t="shared" si="38"/>
        <v>0</v>
      </c>
    </row>
    <row r="1499" spans="1:14" ht="14.5" hidden="1">
      <c r="A1499" s="252"/>
      <c r="B1499" s="137"/>
      <c r="C1499" s="138"/>
      <c r="D1499" s="158"/>
      <c r="E1499" s="140"/>
      <c r="F1499" s="121"/>
      <c r="G1499" s="160" t="e">
        <f ca="1">_xludf.IFS(F1499=BASE_DATOS!R$2,"N/A",F1499=BASE_DATOS!R$3,"N/A",F1499=BASE_DATOS!R$4,"INDICAR",F1499=BASE_DATOS!R$7,"N/A",F1499=BASE_DATOS!R$5,"INDICAR",F1499=BASE_DATOS!R$6,"INDICAR",F1499=BASE_DATOS!R$8," INDICAR",F1499=BASE_DATOS!R$9," ")</f>
        <v>#NAME?</v>
      </c>
      <c r="H1499" s="121"/>
      <c r="I1499" s="122"/>
      <c r="J1499" s="122"/>
      <c r="K1499" s="122"/>
      <c r="L1499" s="122"/>
      <c r="M1499" s="122"/>
      <c r="N1499" s="123">
        <f t="shared" si="38"/>
        <v>0</v>
      </c>
    </row>
    <row r="1500" spans="1:14" ht="14.5" hidden="1">
      <c r="A1500" s="252"/>
      <c r="B1500" s="137"/>
      <c r="C1500" s="138"/>
      <c r="D1500" s="158"/>
      <c r="E1500" s="140"/>
      <c r="F1500" s="121"/>
      <c r="G1500" s="160" t="e">
        <f ca="1">_xludf.IFS(F1500=BASE_DATOS!R$2,"N/A",F1500=BASE_DATOS!R$3,"N/A",F1500=BASE_DATOS!R$4,"INDICAR",F1500=BASE_DATOS!R$7,"N/A",F1500=BASE_DATOS!R$5,"INDICAR",F1500=BASE_DATOS!R$6,"INDICAR",F1500=BASE_DATOS!R$8," INDICAR",F1500=BASE_DATOS!R$9," ")</f>
        <v>#NAME?</v>
      </c>
      <c r="H1500" s="121"/>
      <c r="I1500" s="122"/>
      <c r="J1500" s="122"/>
      <c r="K1500" s="122"/>
      <c r="L1500" s="122"/>
      <c r="M1500" s="122"/>
      <c r="N1500" s="123">
        <f t="shared" si="38"/>
        <v>0</v>
      </c>
    </row>
    <row r="1501" spans="1:14" ht="14.5" hidden="1">
      <c r="A1501" s="252"/>
      <c r="B1501" s="137"/>
      <c r="C1501" s="138"/>
      <c r="D1501" s="158"/>
      <c r="E1501" s="140"/>
      <c r="F1501" s="121"/>
      <c r="G1501" s="160" t="e">
        <f ca="1">_xludf.IFS(F1501=BASE_DATOS!R$2,"N/A",F1501=BASE_DATOS!R$3,"N/A",F1501=BASE_DATOS!R$4,"INDICAR",F1501=BASE_DATOS!R$7,"N/A",F1501=BASE_DATOS!R$5,"INDICAR",F1501=BASE_DATOS!R$6,"INDICAR",F1501=BASE_DATOS!R$8," INDICAR",F1501=BASE_DATOS!R$9," ")</f>
        <v>#NAME?</v>
      </c>
      <c r="H1501" s="121"/>
      <c r="I1501" s="122"/>
      <c r="J1501" s="122"/>
      <c r="K1501" s="122"/>
      <c r="L1501" s="122"/>
      <c r="M1501" s="122"/>
      <c r="N1501" s="123">
        <f t="shared" si="38"/>
        <v>0</v>
      </c>
    </row>
    <row r="1502" spans="1:14" ht="14.5" hidden="1">
      <c r="A1502" s="252"/>
      <c r="B1502" s="137"/>
      <c r="C1502" s="138"/>
      <c r="D1502" s="158"/>
      <c r="E1502" s="140"/>
      <c r="F1502" s="121"/>
      <c r="G1502" s="160" t="e">
        <f ca="1">_xludf.IFS(F1502=BASE_DATOS!R$2,"N/A",F1502=BASE_DATOS!R$3,"N/A",F1502=BASE_DATOS!R$4,"INDICAR",F1502=BASE_DATOS!R$7,"N/A",F1502=BASE_DATOS!R$5,"INDICAR",F1502=BASE_DATOS!R$6,"INDICAR",F1502=BASE_DATOS!R$8," INDICAR",F1502=BASE_DATOS!R$9," ")</f>
        <v>#NAME?</v>
      </c>
      <c r="H1502" s="121"/>
      <c r="I1502" s="122"/>
      <c r="J1502" s="122"/>
      <c r="K1502" s="122"/>
      <c r="L1502" s="122"/>
      <c r="M1502" s="122"/>
      <c r="N1502" s="123">
        <f t="shared" si="38"/>
        <v>0</v>
      </c>
    </row>
    <row r="1503" spans="1:14" ht="14.5" hidden="1">
      <c r="A1503" s="252"/>
      <c r="B1503" s="137"/>
      <c r="C1503" s="138"/>
      <c r="D1503" s="158"/>
      <c r="E1503" s="140"/>
      <c r="F1503" s="121"/>
      <c r="G1503" s="160" t="e">
        <f ca="1">_xludf.IFS(F1503=BASE_DATOS!R$2,"N/A",F1503=BASE_DATOS!R$3,"N/A",F1503=BASE_DATOS!R$4,"INDICAR",F1503=BASE_DATOS!R$7,"N/A",F1503=BASE_DATOS!R$5,"INDICAR",F1503=BASE_DATOS!R$6,"INDICAR",F1503=BASE_DATOS!R$8," INDICAR",F1503=BASE_DATOS!R$9," ")</f>
        <v>#NAME?</v>
      </c>
      <c r="H1503" s="121"/>
      <c r="I1503" s="122"/>
      <c r="J1503" s="122"/>
      <c r="K1503" s="122"/>
      <c r="L1503" s="122"/>
      <c r="M1503" s="122"/>
      <c r="N1503" s="123">
        <f t="shared" si="38"/>
        <v>0</v>
      </c>
    </row>
    <row r="1504" spans="1:14" ht="14.5" hidden="1">
      <c r="A1504" s="253"/>
      <c r="B1504" s="137"/>
      <c r="C1504" s="140"/>
      <c r="D1504" s="158"/>
      <c r="E1504" s="140"/>
      <c r="F1504" s="121"/>
      <c r="G1504" s="160" t="e">
        <f ca="1">_xludf.IFS(F1504=BASE_DATOS!R$2,"N/A",F1504=BASE_DATOS!R$3,"N/A",F1504=BASE_DATOS!R$4,"INDICAR",F1504=BASE_DATOS!R$7,"N/A",F1504=BASE_DATOS!R$5,"INDICAR",F1504=BASE_DATOS!R$6,"INDICAR",F1504=BASE_DATOS!R$8," INDICAR",F1504=BASE_DATOS!R$9," ")</f>
        <v>#NAME?</v>
      </c>
      <c r="H1504" s="121"/>
      <c r="I1504" s="122"/>
      <c r="J1504" s="122"/>
      <c r="K1504" s="122"/>
      <c r="L1504" s="122"/>
      <c r="M1504" s="122"/>
      <c r="N1504" s="123">
        <f t="shared" si="38"/>
        <v>0</v>
      </c>
    </row>
    <row r="1505" spans="1:14" ht="14.5">
      <c r="A1505" s="142"/>
      <c r="B1505" s="143"/>
      <c r="C1505" s="142"/>
      <c r="D1505" s="142"/>
      <c r="E1505" s="142"/>
      <c r="F1505" s="142"/>
      <c r="G1505" s="142"/>
      <c r="H1505" s="142"/>
      <c r="I1505" s="142"/>
      <c r="J1505" s="143"/>
      <c r="K1505" s="143"/>
      <c r="L1505" s="143"/>
      <c r="M1505" s="143"/>
      <c r="N1505" s="144"/>
    </row>
    <row r="1506" spans="1:14" ht="14.5">
      <c r="A1506" s="145"/>
      <c r="B1506" s="146"/>
      <c r="C1506" s="145"/>
      <c r="D1506" s="145"/>
      <c r="E1506" s="145"/>
      <c r="F1506" s="145"/>
      <c r="G1506" s="145"/>
      <c r="H1506" s="145"/>
      <c r="I1506" s="145"/>
      <c r="J1506" s="146"/>
      <c r="K1506" s="146"/>
      <c r="L1506" s="146"/>
      <c r="M1506" s="146"/>
      <c r="N1506" s="147"/>
    </row>
    <row r="1507" spans="1:14" ht="19.5" customHeight="1">
      <c r="A1507" s="254" t="s">
        <v>413</v>
      </c>
      <c r="B1507" s="255"/>
      <c r="C1507" s="254" t="s">
        <v>262</v>
      </c>
      <c r="D1507" s="256"/>
      <c r="E1507" s="256"/>
      <c r="F1507" s="256"/>
      <c r="G1507" s="256"/>
      <c r="H1507" s="256"/>
      <c r="I1507" s="256"/>
      <c r="J1507" s="256"/>
      <c r="K1507" s="256"/>
      <c r="L1507" s="256"/>
      <c r="M1507" s="256"/>
      <c r="N1507" s="255"/>
    </row>
    <row r="1508" spans="1:14" ht="31">
      <c r="A1508" s="99" t="s">
        <v>19</v>
      </c>
      <c r="B1508" s="254" t="s">
        <v>166</v>
      </c>
      <c r="C1508" s="255"/>
      <c r="D1508" s="99" t="s">
        <v>447</v>
      </c>
      <c r="E1508" s="258" t="str">
        <f t="array" ref="E1508">INDEX(BASE_DATOS!U$2:U$103,MATCH(C1507,BASE_DATOS!W$2:W$103,0))</f>
        <v>Impulsar procesos de innovación y transformación curricular bajo un enfoque humanista y pedagógico actualizado, pertinente y flexible que promueva la evaluación, el diseño y la actualización de la oferta docente que incida en la transformación social y la empleabilidad de las personas graduadas</v>
      </c>
      <c r="F1508" s="256"/>
      <c r="G1508" s="256"/>
      <c r="H1508" s="256"/>
      <c r="I1508" s="256"/>
      <c r="J1508" s="256"/>
      <c r="K1508" s="256"/>
      <c r="L1508" s="256"/>
      <c r="M1508" s="256"/>
      <c r="N1508" s="255"/>
    </row>
    <row r="1509" spans="1:14" ht="22.5" customHeight="1">
      <c r="A1509" s="259" t="s">
        <v>415</v>
      </c>
      <c r="B1509" s="277" t="s">
        <v>281</v>
      </c>
      <c r="C1509" s="261"/>
      <c r="D1509" s="262"/>
      <c r="E1509" s="268" t="s">
        <v>416</v>
      </c>
      <c r="F1509" s="273" t="str">
        <f t="array" ref="F1509">INDEX(BASE_DATOS!Y$2:Y$103,MATCH(B1509,BASE_DATOS!X$2:X$103,0))</f>
        <v>P. Institucionales E.O. 
P.I. para promover la ética en la UNA 
P. Curriculares</v>
      </c>
      <c r="G1509" s="247"/>
      <c r="H1509" s="247"/>
      <c r="I1509" s="274" t="s">
        <v>417</v>
      </c>
      <c r="J1509" s="283" t="str">
        <f t="array" ref="J1509">INDEX(BASE_DATOS!Z$2:Z$103,MATCH(B1509,BASE_DATOS!X$2:X$103,0))</f>
        <v>Cantidad de acciones institucionales para disminuir el rezago</v>
      </c>
      <c r="K1509" s="256"/>
      <c r="L1509" s="256"/>
      <c r="M1509" s="256"/>
      <c r="N1509" s="255"/>
    </row>
    <row r="1510" spans="1:14" ht="17.25" customHeight="1">
      <c r="A1510" s="252"/>
      <c r="B1510" s="263"/>
      <c r="C1510" s="247"/>
      <c r="D1510" s="264"/>
      <c r="E1510" s="252"/>
      <c r="F1510" s="247"/>
      <c r="G1510" s="247"/>
      <c r="H1510" s="247"/>
      <c r="I1510" s="252"/>
      <c r="J1510" s="276"/>
      <c r="K1510" s="256"/>
      <c r="L1510" s="256"/>
      <c r="M1510" s="256"/>
      <c r="N1510" s="255"/>
    </row>
    <row r="1511" spans="1:14" ht="17.25" customHeight="1">
      <c r="A1511" s="252"/>
      <c r="B1511" s="263"/>
      <c r="C1511" s="247"/>
      <c r="D1511" s="264"/>
      <c r="E1511" s="252"/>
      <c r="F1511" s="247"/>
      <c r="G1511" s="247"/>
      <c r="H1511" s="247"/>
      <c r="I1511" s="252"/>
      <c r="J1511" s="276"/>
      <c r="K1511" s="256"/>
      <c r="L1511" s="256"/>
      <c r="M1511" s="256"/>
      <c r="N1511" s="255"/>
    </row>
    <row r="1512" spans="1:14" ht="17.25" customHeight="1">
      <c r="A1512" s="253"/>
      <c r="B1512" s="265"/>
      <c r="C1512" s="266"/>
      <c r="D1512" s="267"/>
      <c r="E1512" s="253"/>
      <c r="F1512" s="266"/>
      <c r="G1512" s="266"/>
      <c r="H1512" s="266"/>
      <c r="I1512" s="253"/>
      <c r="J1512" s="276"/>
      <c r="K1512" s="256"/>
      <c r="L1512" s="256"/>
      <c r="M1512" s="256"/>
      <c r="N1512" s="255"/>
    </row>
    <row r="1513" spans="1:14" ht="21" customHeight="1">
      <c r="A1513" s="269" t="s">
        <v>418</v>
      </c>
      <c r="B1513" s="269" t="s">
        <v>419</v>
      </c>
      <c r="C1513" s="270" t="s">
        <v>420</v>
      </c>
      <c r="D1513" s="269" t="s">
        <v>421</v>
      </c>
      <c r="E1513" s="269" t="s">
        <v>422</v>
      </c>
      <c r="F1513" s="272" t="s">
        <v>16</v>
      </c>
      <c r="G1513" s="269" t="s">
        <v>423</v>
      </c>
      <c r="H1513" s="269" t="s">
        <v>424</v>
      </c>
      <c r="I1513" s="271" t="s">
        <v>425</v>
      </c>
      <c r="J1513" s="256"/>
      <c r="K1513" s="256"/>
      <c r="L1513" s="256"/>
      <c r="M1513" s="256"/>
      <c r="N1513" s="255"/>
    </row>
    <row r="1514" spans="1:14" ht="21" customHeight="1">
      <c r="A1514" s="253"/>
      <c r="B1514" s="253"/>
      <c r="C1514" s="253"/>
      <c r="D1514" s="253"/>
      <c r="E1514" s="253"/>
      <c r="F1514" s="265"/>
      <c r="G1514" s="253"/>
      <c r="H1514" s="253"/>
      <c r="I1514" s="100">
        <v>2023</v>
      </c>
      <c r="J1514" s="100">
        <v>2024</v>
      </c>
      <c r="K1514" s="100">
        <v>2025</v>
      </c>
      <c r="L1514" s="100">
        <v>2026</v>
      </c>
      <c r="M1514" s="100">
        <v>2027</v>
      </c>
      <c r="N1514" s="148" t="s">
        <v>426</v>
      </c>
    </row>
    <row r="1515" spans="1:14" ht="37.5">
      <c r="A1515" s="248" t="s">
        <v>828</v>
      </c>
      <c r="B1515" s="137" t="s">
        <v>85</v>
      </c>
      <c r="C1515" s="138" t="s">
        <v>829</v>
      </c>
      <c r="D1515" s="159">
        <v>1</v>
      </c>
      <c r="E1515" s="113">
        <v>0</v>
      </c>
      <c r="F1515" s="114" t="s">
        <v>25</v>
      </c>
      <c r="G1515" s="107" t="s">
        <v>428</v>
      </c>
      <c r="H1515" s="114" t="s">
        <v>430</v>
      </c>
      <c r="I1515" s="154">
        <v>0.2</v>
      </c>
      <c r="J1515" s="154">
        <v>0.2</v>
      </c>
      <c r="K1515" s="154">
        <v>0.2</v>
      </c>
      <c r="L1515" s="154">
        <v>0.2</v>
      </c>
      <c r="M1515" s="154">
        <v>0.2</v>
      </c>
      <c r="N1515" s="109">
        <v>1</v>
      </c>
    </row>
    <row r="1516" spans="1:14" ht="14.5" hidden="1">
      <c r="A1516" s="249"/>
      <c r="B1516" s="137"/>
      <c r="C1516" s="103"/>
      <c r="D1516" s="162"/>
      <c r="E1516" s="103"/>
      <c r="F1516" s="126"/>
      <c r="G1516" s="141"/>
      <c r="H1516" s="126"/>
      <c r="I1516" s="127"/>
      <c r="J1516" s="127"/>
      <c r="K1516" s="127"/>
      <c r="L1516" s="127"/>
      <c r="M1516" s="127"/>
      <c r="N1516" s="129"/>
    </row>
    <row r="1517" spans="1:14" ht="14.5" hidden="1">
      <c r="A1517" s="249"/>
      <c r="B1517" s="137"/>
      <c r="C1517" s="103"/>
      <c r="D1517" s="162"/>
      <c r="E1517" s="103"/>
      <c r="F1517" s="126"/>
      <c r="G1517" s="141"/>
      <c r="H1517" s="126"/>
      <c r="I1517" s="127"/>
      <c r="J1517" s="127"/>
      <c r="K1517" s="127"/>
      <c r="L1517" s="127"/>
      <c r="M1517" s="127"/>
      <c r="N1517" s="129"/>
    </row>
    <row r="1518" spans="1:14" ht="62.5">
      <c r="A1518" s="249"/>
      <c r="B1518" s="137" t="s">
        <v>130</v>
      </c>
      <c r="C1518" s="138" t="s">
        <v>830</v>
      </c>
      <c r="D1518" s="158">
        <v>5</v>
      </c>
      <c r="E1518" s="140">
        <v>2</v>
      </c>
      <c r="F1518" s="121" t="s">
        <v>25</v>
      </c>
      <c r="G1518" s="160" t="e">
        <f ca="1">_xludf.IFS(F1518=BASE_DATOS!R$2,"N/A",F1518=BASE_DATOS!R$3,"N/A",F1518=BASE_DATOS!R$4,"INDICAR",F1518=BASE_DATOS!R$7,"N/A",F1518=BASE_DATOS!R$5,"INDICAR",F1518=BASE_DATOS!R$6,"INDICAR",F1518=BASE_DATOS!R$8," INDICAR",F1518=BASE_DATOS!R$9," ")</f>
        <v>#NAME?</v>
      </c>
      <c r="H1518" s="121" t="s">
        <v>430</v>
      </c>
      <c r="I1518" s="122">
        <v>0.2</v>
      </c>
      <c r="J1518" s="122">
        <v>0.2</v>
      </c>
      <c r="K1518" s="122">
        <v>0.2</v>
      </c>
      <c r="L1518" s="122">
        <v>0.2</v>
      </c>
      <c r="M1518" s="122">
        <v>0.2</v>
      </c>
      <c r="N1518" s="123">
        <f t="shared" ref="N1518:N1547" si="39">SUM(I1518:M1518)</f>
        <v>1</v>
      </c>
    </row>
    <row r="1519" spans="1:14" ht="37.5">
      <c r="A1519" s="249"/>
      <c r="B1519" s="137" t="s">
        <v>130</v>
      </c>
      <c r="C1519" s="138" t="s">
        <v>831</v>
      </c>
      <c r="D1519" s="158">
        <v>5</v>
      </c>
      <c r="E1519" s="140">
        <v>2</v>
      </c>
      <c r="F1519" s="121" t="s">
        <v>25</v>
      </c>
      <c r="G1519" s="160" t="e">
        <f ca="1">_xludf.IFS(F1519=BASE_DATOS!R$2,"N/A",F1519=BASE_DATOS!R$3,"N/A",F1519=BASE_DATOS!R$4,"INDICAR",F1519=BASE_DATOS!R$7,"N/A",F1519=BASE_DATOS!R$5,"INDICAR",F1519=BASE_DATOS!R$6,"INDICAR",F1519=BASE_DATOS!R$8," INDICAR",F1519=BASE_DATOS!R$9," ")</f>
        <v>#NAME?</v>
      </c>
      <c r="H1519" s="121" t="s">
        <v>430</v>
      </c>
      <c r="I1519" s="122">
        <v>0.2</v>
      </c>
      <c r="J1519" s="122">
        <v>0.2</v>
      </c>
      <c r="K1519" s="122">
        <v>0.2</v>
      </c>
      <c r="L1519" s="122">
        <v>0.2</v>
      </c>
      <c r="M1519" s="122">
        <v>0.2</v>
      </c>
      <c r="N1519" s="123">
        <f t="shared" si="39"/>
        <v>1</v>
      </c>
    </row>
    <row r="1520" spans="1:14" ht="37.5">
      <c r="A1520" s="249"/>
      <c r="B1520" s="137" t="s">
        <v>111</v>
      </c>
      <c r="C1520" s="138" t="s">
        <v>832</v>
      </c>
      <c r="D1520" s="158">
        <v>3</v>
      </c>
      <c r="E1520" s="140">
        <v>0</v>
      </c>
      <c r="F1520" s="121" t="s">
        <v>25</v>
      </c>
      <c r="G1520" s="160" t="e">
        <f ca="1">_xludf.IFS(F1520=BASE_DATOS!R$2,"N/A",F1520=BASE_DATOS!R$3,"N/A",F1520=BASE_DATOS!R$4,"INDICAR",F1520=BASE_DATOS!R$7,"N/A",F1520=BASE_DATOS!R$5,"INDICAR",F1520=BASE_DATOS!R$6,"INDICAR",F1520=BASE_DATOS!R$8," INDICAR",F1520=BASE_DATOS!R$9," ")</f>
        <v>#NAME?</v>
      </c>
      <c r="H1520" s="121" t="s">
        <v>430</v>
      </c>
      <c r="I1520" s="122">
        <v>0.2</v>
      </c>
      <c r="J1520" s="122">
        <v>0.2</v>
      </c>
      <c r="K1520" s="122">
        <v>0.2</v>
      </c>
      <c r="L1520" s="122">
        <v>0.2</v>
      </c>
      <c r="M1520" s="122">
        <v>0.2</v>
      </c>
      <c r="N1520" s="123">
        <f t="shared" si="39"/>
        <v>1</v>
      </c>
    </row>
    <row r="1521" spans="1:14" ht="50">
      <c r="A1521" s="249"/>
      <c r="B1521" s="137" t="s">
        <v>135</v>
      </c>
      <c r="C1521" s="138" t="s">
        <v>833</v>
      </c>
      <c r="D1521" s="162">
        <v>1</v>
      </c>
      <c r="E1521" s="113">
        <v>0</v>
      </c>
      <c r="F1521" s="126" t="s">
        <v>25</v>
      </c>
      <c r="G1521" s="141" t="e">
        <f ca="1">_xludf.IFS(F1521=BASE_DATOS!R$2,"N/A",F1521=BASE_DATOS!R$3,"N/A",F1521=BASE_DATOS!R$4,"INDICAR",F1521=BASE_DATOS!R$7,"N/A",F1521=BASE_DATOS!R$5,"INDICAR",F1521=BASE_DATOS!R$6,"INDICAR",F1521=BASE_DATOS!R$8," INDICAR",F1521=BASE_DATOS!R$9," ")</f>
        <v>#NAME?</v>
      </c>
      <c r="H1521" s="126" t="s">
        <v>430</v>
      </c>
      <c r="I1521" s="122">
        <v>0.2</v>
      </c>
      <c r="J1521" s="122">
        <v>0.2</v>
      </c>
      <c r="K1521" s="122">
        <v>0.2</v>
      </c>
      <c r="L1521" s="122">
        <v>0.2</v>
      </c>
      <c r="M1521" s="122">
        <v>0.2</v>
      </c>
      <c r="N1521" s="123">
        <f t="shared" si="39"/>
        <v>1</v>
      </c>
    </row>
    <row r="1522" spans="1:14" ht="37.5">
      <c r="A1522" s="249"/>
      <c r="B1522" s="137" t="s">
        <v>39</v>
      </c>
      <c r="C1522" s="138" t="s">
        <v>834</v>
      </c>
      <c r="D1522" s="162">
        <v>5</v>
      </c>
      <c r="E1522" s="103">
        <v>0</v>
      </c>
      <c r="F1522" s="126" t="s">
        <v>25</v>
      </c>
      <c r="G1522" s="141" t="e">
        <f ca="1">_xludf.IFS(F1522=BASE_DATOS!R$2,"N/A",F1522=BASE_DATOS!R$3,"N/A",F1522=BASE_DATOS!R$4,"INDICAR",F1522=BASE_DATOS!R$7,"N/A",F1522=BASE_DATOS!R$5,"INDICAR",F1522=BASE_DATOS!R$6,"INDICAR",F1522=BASE_DATOS!R$8," INDICAR",F1522=BASE_DATOS!R$9," ")</f>
        <v>#NAME?</v>
      </c>
      <c r="H1522" s="126" t="s">
        <v>430</v>
      </c>
      <c r="I1522" s="127">
        <v>0.2</v>
      </c>
      <c r="J1522" s="127">
        <v>0.2</v>
      </c>
      <c r="K1522" s="127">
        <v>0.2</v>
      </c>
      <c r="L1522" s="127">
        <v>0.2</v>
      </c>
      <c r="M1522" s="127">
        <v>0.2</v>
      </c>
      <c r="N1522" s="123">
        <f t="shared" si="39"/>
        <v>1</v>
      </c>
    </row>
    <row r="1523" spans="1:14" ht="37.5">
      <c r="A1523" s="249"/>
      <c r="B1523" s="137" t="s">
        <v>71</v>
      </c>
      <c r="C1523" s="138" t="s">
        <v>835</v>
      </c>
      <c r="D1523" s="158">
        <v>1</v>
      </c>
      <c r="E1523" s="140">
        <v>0</v>
      </c>
      <c r="F1523" s="121" t="s">
        <v>60</v>
      </c>
      <c r="G1523" s="160" t="s">
        <v>452</v>
      </c>
      <c r="H1523" s="121" t="s">
        <v>430</v>
      </c>
      <c r="I1523" s="122">
        <v>0.1</v>
      </c>
      <c r="J1523" s="122">
        <v>0.25</v>
      </c>
      <c r="K1523" s="122">
        <v>0.25</v>
      </c>
      <c r="L1523" s="122">
        <v>0.2</v>
      </c>
      <c r="M1523" s="122">
        <v>0.2</v>
      </c>
      <c r="N1523" s="123">
        <f t="shared" si="39"/>
        <v>1</v>
      </c>
    </row>
    <row r="1524" spans="1:14" ht="62.5">
      <c r="A1524" s="249"/>
      <c r="B1524" s="137" t="s">
        <v>71</v>
      </c>
      <c r="C1524" s="138" t="s">
        <v>836</v>
      </c>
      <c r="D1524" s="158">
        <v>5</v>
      </c>
      <c r="E1524" s="140">
        <v>0</v>
      </c>
      <c r="F1524" s="121" t="s">
        <v>114</v>
      </c>
      <c r="G1524" s="160" t="s">
        <v>452</v>
      </c>
      <c r="H1524" s="121" t="s">
        <v>430</v>
      </c>
      <c r="I1524" s="122">
        <v>0.2</v>
      </c>
      <c r="J1524" s="122">
        <v>0.2</v>
      </c>
      <c r="K1524" s="122">
        <v>0.2</v>
      </c>
      <c r="L1524" s="122">
        <v>0.2</v>
      </c>
      <c r="M1524" s="122">
        <v>0.2</v>
      </c>
      <c r="N1524" s="123">
        <f t="shared" si="39"/>
        <v>1</v>
      </c>
    </row>
    <row r="1525" spans="1:14" ht="37.5">
      <c r="A1525" s="250"/>
      <c r="B1525" s="137" t="s">
        <v>71</v>
      </c>
      <c r="C1525" s="138" t="s">
        <v>837</v>
      </c>
      <c r="D1525" s="158">
        <v>2</v>
      </c>
      <c r="E1525" s="140">
        <v>0</v>
      </c>
      <c r="F1525" s="121" t="s">
        <v>114</v>
      </c>
      <c r="G1525" s="160" t="s">
        <v>452</v>
      </c>
      <c r="H1525" s="121" t="s">
        <v>430</v>
      </c>
      <c r="I1525" s="122">
        <v>0.2</v>
      </c>
      <c r="J1525" s="122">
        <v>0.2</v>
      </c>
      <c r="K1525" s="122">
        <v>0.2</v>
      </c>
      <c r="L1525" s="122">
        <v>0.2</v>
      </c>
      <c r="M1525" s="122">
        <v>0.2</v>
      </c>
      <c r="N1525" s="123">
        <f t="shared" si="39"/>
        <v>1</v>
      </c>
    </row>
    <row r="1526" spans="1:14" ht="37.5">
      <c r="A1526" s="251"/>
      <c r="B1526" s="137" t="s">
        <v>142</v>
      </c>
      <c r="C1526" s="138" t="s">
        <v>838</v>
      </c>
      <c r="D1526" s="158">
        <v>5</v>
      </c>
      <c r="E1526" s="140"/>
      <c r="F1526" s="121" t="s">
        <v>25</v>
      </c>
      <c r="G1526" s="160" t="e">
        <f ca="1">_xludf.IFS(F1526=BASE_DATOS!R$2,"N/A",F1526=BASE_DATOS!R$3,"N/A",F1526=BASE_DATOS!R$4,"INDICAR",F1526=BASE_DATOS!R$7,"N/A",F1526=BASE_DATOS!R$5,"INDICAR",F1526=BASE_DATOS!R$6,"INDICAR",F1526=BASE_DATOS!R$8," INDICAR",F1526=BASE_DATOS!R$9," ")</f>
        <v>#NAME?</v>
      </c>
      <c r="H1526" s="121" t="s">
        <v>430</v>
      </c>
      <c r="I1526" s="122">
        <v>0.2</v>
      </c>
      <c r="J1526" s="122">
        <v>0.2</v>
      </c>
      <c r="K1526" s="122">
        <v>0.2</v>
      </c>
      <c r="L1526" s="122">
        <v>0.2</v>
      </c>
      <c r="M1526" s="122">
        <v>0.2</v>
      </c>
      <c r="N1526" s="123">
        <f t="shared" si="39"/>
        <v>1</v>
      </c>
    </row>
    <row r="1527" spans="1:14" ht="37.5">
      <c r="A1527" s="252"/>
      <c r="B1527" s="137" t="s">
        <v>142</v>
      </c>
      <c r="C1527" s="138" t="s">
        <v>839</v>
      </c>
      <c r="D1527" s="158">
        <v>10</v>
      </c>
      <c r="E1527" s="140"/>
      <c r="F1527" s="121" t="s">
        <v>25</v>
      </c>
      <c r="G1527" s="160" t="e">
        <f ca="1">_xludf.IFS(F1527=BASE_DATOS!R$2,"N/A",F1527=BASE_DATOS!R$3,"N/A",F1527=BASE_DATOS!R$4,"INDICAR",F1527=BASE_DATOS!R$7,"N/A",F1527=BASE_DATOS!R$5,"INDICAR",F1527=BASE_DATOS!R$6,"INDICAR",F1527=BASE_DATOS!R$8," INDICAR",F1527=BASE_DATOS!R$9," ")</f>
        <v>#NAME?</v>
      </c>
      <c r="H1527" s="121" t="s">
        <v>430</v>
      </c>
      <c r="I1527" s="122">
        <v>0.2</v>
      </c>
      <c r="J1527" s="122">
        <v>0.2</v>
      </c>
      <c r="K1527" s="122">
        <v>0.2</v>
      </c>
      <c r="L1527" s="122">
        <v>0.2</v>
      </c>
      <c r="M1527" s="122">
        <v>0.2</v>
      </c>
      <c r="N1527" s="123">
        <f t="shared" si="39"/>
        <v>1</v>
      </c>
    </row>
    <row r="1528" spans="1:14" ht="37.5">
      <c r="A1528" s="252"/>
      <c r="B1528" s="137" t="s">
        <v>142</v>
      </c>
      <c r="C1528" s="140" t="s">
        <v>840</v>
      </c>
      <c r="D1528" s="158">
        <v>1</v>
      </c>
      <c r="E1528" s="140"/>
      <c r="F1528" s="121" t="s">
        <v>25</v>
      </c>
      <c r="G1528" s="160" t="e">
        <f ca="1">_xludf.IFS(F1528=BASE_DATOS!R$2,"N/A",F1528=BASE_DATOS!R$3,"N/A",F1528=BASE_DATOS!R$4,"INDICAR",F1528=BASE_DATOS!R$7,"N/A",F1528=BASE_DATOS!R$5,"INDICAR",F1528=BASE_DATOS!R$6,"INDICAR",F1528=BASE_DATOS!R$8," INDICAR",F1528=BASE_DATOS!R$9," ")</f>
        <v>#NAME?</v>
      </c>
      <c r="H1528" s="121" t="s">
        <v>430</v>
      </c>
      <c r="I1528" s="122">
        <v>0.2</v>
      </c>
      <c r="J1528" s="122">
        <v>0.2</v>
      </c>
      <c r="K1528" s="122">
        <v>0.2</v>
      </c>
      <c r="L1528" s="122">
        <v>0.2</v>
      </c>
      <c r="M1528" s="122">
        <v>0.2</v>
      </c>
      <c r="N1528" s="123">
        <f t="shared" si="39"/>
        <v>1</v>
      </c>
    </row>
    <row r="1529" spans="1:14" ht="14.5" hidden="1">
      <c r="A1529" s="252"/>
      <c r="B1529" s="137"/>
      <c r="C1529" s="138"/>
      <c r="D1529" s="158"/>
      <c r="E1529" s="140"/>
      <c r="F1529" s="121"/>
      <c r="G1529" s="160" t="e">
        <f ca="1">_xludf.IFS(F1529=BASE_DATOS!R$2,"N/A",F1529=BASE_DATOS!R$3,"N/A",F1529=BASE_DATOS!R$4,"INDICAR",F1529=BASE_DATOS!R$7,"N/A",F1529=BASE_DATOS!R$5,"INDICAR",F1529=BASE_DATOS!R$6,"INDICAR",F1529=BASE_DATOS!R$8," INDICAR",F1529=BASE_DATOS!R$9," ")</f>
        <v>#NAME?</v>
      </c>
      <c r="H1529" s="121"/>
      <c r="I1529" s="122"/>
      <c r="J1529" s="122"/>
      <c r="K1529" s="122"/>
      <c r="L1529" s="122"/>
      <c r="M1529" s="122"/>
      <c r="N1529" s="123">
        <f t="shared" si="39"/>
        <v>0</v>
      </c>
    </row>
    <row r="1530" spans="1:14" ht="14.5" hidden="1">
      <c r="A1530" s="252"/>
      <c r="B1530" s="137"/>
      <c r="C1530" s="138"/>
      <c r="D1530" s="158"/>
      <c r="E1530" s="140"/>
      <c r="F1530" s="121"/>
      <c r="G1530" s="160" t="e">
        <f ca="1">_xludf.IFS(F1530=BASE_DATOS!R$2,"N/A",F1530=BASE_DATOS!R$3,"N/A",F1530=BASE_DATOS!R$4,"INDICAR",F1530=BASE_DATOS!R$7,"N/A",F1530=BASE_DATOS!R$5,"INDICAR",F1530=BASE_DATOS!R$6,"INDICAR",F1530=BASE_DATOS!R$8," INDICAR",F1530=BASE_DATOS!R$9," ")</f>
        <v>#NAME?</v>
      </c>
      <c r="H1530" s="121"/>
      <c r="I1530" s="122"/>
      <c r="J1530" s="122"/>
      <c r="K1530" s="122"/>
      <c r="L1530" s="122"/>
      <c r="M1530" s="122"/>
      <c r="N1530" s="123">
        <f t="shared" si="39"/>
        <v>0</v>
      </c>
    </row>
    <row r="1531" spans="1:14" ht="14.5" hidden="1">
      <c r="A1531" s="252"/>
      <c r="B1531" s="137"/>
      <c r="C1531" s="138"/>
      <c r="D1531" s="158"/>
      <c r="E1531" s="140"/>
      <c r="F1531" s="121"/>
      <c r="G1531" s="160" t="e">
        <f ca="1">_xludf.IFS(F1531=BASE_DATOS!R$2,"N/A",F1531=BASE_DATOS!R$3,"N/A",F1531=BASE_DATOS!R$4,"INDICAR",F1531=BASE_DATOS!R$7,"N/A",F1531=BASE_DATOS!R$5,"INDICAR",F1531=BASE_DATOS!R$6,"INDICAR",F1531=BASE_DATOS!R$8," INDICAR",F1531=BASE_DATOS!R$9," ")</f>
        <v>#NAME?</v>
      </c>
      <c r="H1531" s="121"/>
      <c r="I1531" s="122"/>
      <c r="J1531" s="122"/>
      <c r="K1531" s="122"/>
      <c r="L1531" s="122"/>
      <c r="M1531" s="122"/>
      <c r="N1531" s="123">
        <f t="shared" si="39"/>
        <v>0</v>
      </c>
    </row>
    <row r="1532" spans="1:14" ht="14.5" hidden="1">
      <c r="A1532" s="252"/>
      <c r="B1532" s="137"/>
      <c r="C1532" s="138"/>
      <c r="D1532" s="158"/>
      <c r="E1532" s="140"/>
      <c r="F1532" s="121"/>
      <c r="G1532" s="160" t="e">
        <f ca="1">_xludf.IFS(F1532=BASE_DATOS!R$2,"N/A",F1532=BASE_DATOS!R$3,"N/A",F1532=BASE_DATOS!R$4,"INDICAR",F1532=BASE_DATOS!R$7,"N/A",F1532=BASE_DATOS!R$5,"INDICAR",F1532=BASE_DATOS!R$6,"INDICAR",F1532=BASE_DATOS!R$8," INDICAR",F1532=BASE_DATOS!R$9," ")</f>
        <v>#NAME?</v>
      </c>
      <c r="H1532" s="121"/>
      <c r="I1532" s="122"/>
      <c r="J1532" s="122"/>
      <c r="K1532" s="122"/>
      <c r="L1532" s="122"/>
      <c r="M1532" s="122"/>
      <c r="N1532" s="123">
        <f t="shared" si="39"/>
        <v>0</v>
      </c>
    </row>
    <row r="1533" spans="1:14" ht="14.5" hidden="1">
      <c r="A1533" s="252"/>
      <c r="B1533" s="137"/>
      <c r="C1533" s="138"/>
      <c r="D1533" s="158"/>
      <c r="E1533" s="140"/>
      <c r="F1533" s="121"/>
      <c r="G1533" s="160" t="e">
        <f ca="1">_xludf.IFS(F1533=BASE_DATOS!R$2,"N/A",F1533=BASE_DATOS!R$3,"N/A",F1533=BASE_DATOS!R$4,"INDICAR",F1533=BASE_DATOS!R$7,"N/A",F1533=BASE_DATOS!R$5,"INDICAR",F1533=BASE_DATOS!R$6,"INDICAR",F1533=BASE_DATOS!R$8," INDICAR",F1533=BASE_DATOS!R$9," ")</f>
        <v>#NAME?</v>
      </c>
      <c r="H1533" s="121"/>
      <c r="I1533" s="122"/>
      <c r="J1533" s="122"/>
      <c r="K1533" s="122"/>
      <c r="L1533" s="122"/>
      <c r="M1533" s="122"/>
      <c r="N1533" s="123">
        <f t="shared" si="39"/>
        <v>0</v>
      </c>
    </row>
    <row r="1534" spans="1:14" ht="14.5" hidden="1">
      <c r="A1534" s="252"/>
      <c r="B1534" s="137"/>
      <c r="C1534" s="138"/>
      <c r="D1534" s="158"/>
      <c r="E1534" s="140"/>
      <c r="F1534" s="121"/>
      <c r="G1534" s="160" t="e">
        <f ca="1">_xludf.IFS(F1534=BASE_DATOS!R$2,"N/A",F1534=BASE_DATOS!R$3,"N/A",F1534=BASE_DATOS!R$4,"INDICAR",F1534=BASE_DATOS!R$7,"N/A",F1534=BASE_DATOS!R$5,"INDICAR",F1534=BASE_DATOS!R$6,"INDICAR",F1534=BASE_DATOS!R$8," INDICAR",F1534=BASE_DATOS!R$9," ")</f>
        <v>#NAME?</v>
      </c>
      <c r="H1534" s="121"/>
      <c r="I1534" s="122"/>
      <c r="J1534" s="122"/>
      <c r="K1534" s="122"/>
      <c r="L1534" s="122"/>
      <c r="M1534" s="122"/>
      <c r="N1534" s="123">
        <f t="shared" si="39"/>
        <v>0</v>
      </c>
    </row>
    <row r="1535" spans="1:14" ht="14.5" hidden="1">
      <c r="A1535" s="252"/>
      <c r="B1535" s="137"/>
      <c r="C1535" s="138"/>
      <c r="D1535" s="158"/>
      <c r="E1535" s="140"/>
      <c r="F1535" s="121"/>
      <c r="G1535" s="160" t="e">
        <f ca="1">_xludf.IFS(F1535=BASE_DATOS!R$2,"N/A",F1535=BASE_DATOS!R$3,"N/A",F1535=BASE_DATOS!R$4,"INDICAR",F1535=BASE_DATOS!R$7,"N/A",F1535=BASE_DATOS!R$5,"INDICAR",F1535=BASE_DATOS!R$6,"INDICAR",F1535=BASE_DATOS!R$8," INDICAR",F1535=BASE_DATOS!R$9," ")</f>
        <v>#NAME?</v>
      </c>
      <c r="H1535" s="121"/>
      <c r="I1535" s="122"/>
      <c r="J1535" s="122"/>
      <c r="K1535" s="122"/>
      <c r="L1535" s="122"/>
      <c r="M1535" s="122"/>
      <c r="N1535" s="123">
        <f t="shared" si="39"/>
        <v>0</v>
      </c>
    </row>
    <row r="1536" spans="1:14" ht="14.5" hidden="1">
      <c r="A1536" s="253"/>
      <c r="B1536" s="137"/>
      <c r="C1536" s="140"/>
      <c r="D1536" s="158"/>
      <c r="E1536" s="140"/>
      <c r="F1536" s="121"/>
      <c r="G1536" s="160" t="e">
        <f ca="1">_xludf.IFS(F1536=BASE_DATOS!R$2,"N/A",F1536=BASE_DATOS!R$3,"N/A",F1536=BASE_DATOS!R$4,"INDICAR",F1536=BASE_DATOS!R$7,"N/A",F1536=BASE_DATOS!R$5,"INDICAR",F1536=BASE_DATOS!R$6,"INDICAR",F1536=BASE_DATOS!R$8," INDICAR",F1536=BASE_DATOS!R$9," ")</f>
        <v>#NAME?</v>
      </c>
      <c r="H1536" s="121"/>
      <c r="I1536" s="122"/>
      <c r="J1536" s="122"/>
      <c r="K1536" s="122"/>
      <c r="L1536" s="122"/>
      <c r="M1536" s="122"/>
      <c r="N1536" s="123">
        <f t="shared" si="39"/>
        <v>0</v>
      </c>
    </row>
    <row r="1537" spans="1:14" ht="14.5" hidden="1">
      <c r="A1537" s="251"/>
      <c r="B1537" s="137"/>
      <c r="C1537" s="138"/>
      <c r="D1537" s="158"/>
      <c r="E1537" s="140"/>
      <c r="F1537" s="121"/>
      <c r="G1537" s="160" t="e">
        <f ca="1">_xludf.IFS(F1537=BASE_DATOS!R$2,"N/A",F1537=BASE_DATOS!R$3,"N/A",F1537=BASE_DATOS!R$4,"INDICAR",F1537=BASE_DATOS!R$7,"N/A",F1537=BASE_DATOS!R$5,"INDICAR",F1537=BASE_DATOS!R$6,"INDICAR",F1537=BASE_DATOS!R$8," INDICAR",F1537=BASE_DATOS!R$9," ")</f>
        <v>#NAME?</v>
      </c>
      <c r="H1537" s="121"/>
      <c r="I1537" s="122"/>
      <c r="J1537" s="122"/>
      <c r="K1537" s="122"/>
      <c r="L1537" s="122"/>
      <c r="M1537" s="122"/>
      <c r="N1537" s="123">
        <f t="shared" si="39"/>
        <v>0</v>
      </c>
    </row>
    <row r="1538" spans="1:14" ht="14.5" hidden="1">
      <c r="A1538" s="252"/>
      <c r="B1538" s="137"/>
      <c r="C1538" s="138"/>
      <c r="D1538" s="158"/>
      <c r="E1538" s="140"/>
      <c r="F1538" s="121"/>
      <c r="G1538" s="160" t="e">
        <f ca="1">_xludf.IFS(F1538=BASE_DATOS!R$2,"N/A",F1538=BASE_DATOS!R$3,"N/A",F1538=BASE_DATOS!R$4,"INDICAR",F1538=BASE_DATOS!R$7,"N/A",F1538=BASE_DATOS!R$5,"INDICAR",F1538=BASE_DATOS!R$6,"INDICAR",F1538=BASE_DATOS!R$8," INDICAR",F1538=BASE_DATOS!R$9," ")</f>
        <v>#NAME?</v>
      </c>
      <c r="H1538" s="121"/>
      <c r="I1538" s="122"/>
      <c r="J1538" s="122"/>
      <c r="K1538" s="122"/>
      <c r="L1538" s="122"/>
      <c r="M1538" s="122"/>
      <c r="N1538" s="123">
        <f t="shared" si="39"/>
        <v>0</v>
      </c>
    </row>
    <row r="1539" spans="1:14" ht="14.5" hidden="1">
      <c r="A1539" s="252"/>
      <c r="B1539" s="137"/>
      <c r="C1539" s="138"/>
      <c r="D1539" s="158"/>
      <c r="E1539" s="140"/>
      <c r="F1539" s="121"/>
      <c r="G1539" s="160" t="e">
        <f ca="1">_xludf.IFS(F1539=BASE_DATOS!R$2,"N/A",F1539=BASE_DATOS!R$3,"N/A",F1539=BASE_DATOS!R$4,"INDICAR",F1539=BASE_DATOS!R$7,"N/A",F1539=BASE_DATOS!R$5,"INDICAR",F1539=BASE_DATOS!R$6,"INDICAR",F1539=BASE_DATOS!R$8," INDICAR",F1539=BASE_DATOS!R$9," ")</f>
        <v>#NAME?</v>
      </c>
      <c r="H1539" s="121"/>
      <c r="I1539" s="122"/>
      <c r="J1539" s="122"/>
      <c r="K1539" s="122"/>
      <c r="L1539" s="122"/>
      <c r="M1539" s="122"/>
      <c r="N1539" s="123">
        <f t="shared" si="39"/>
        <v>0</v>
      </c>
    </row>
    <row r="1540" spans="1:14" ht="14.5" hidden="1">
      <c r="A1540" s="252"/>
      <c r="B1540" s="137"/>
      <c r="C1540" s="138"/>
      <c r="D1540" s="158"/>
      <c r="E1540" s="140"/>
      <c r="F1540" s="121"/>
      <c r="G1540" s="160" t="e">
        <f ca="1">_xludf.IFS(F1540=BASE_DATOS!R$2,"N/A",F1540=BASE_DATOS!R$3,"N/A",F1540=BASE_DATOS!R$4,"INDICAR",F1540=BASE_DATOS!R$7,"N/A",F1540=BASE_DATOS!R$5,"INDICAR",F1540=BASE_DATOS!R$6,"INDICAR",F1540=BASE_DATOS!R$8," INDICAR",F1540=BASE_DATOS!R$9," ")</f>
        <v>#NAME?</v>
      </c>
      <c r="H1540" s="121"/>
      <c r="I1540" s="122"/>
      <c r="J1540" s="122"/>
      <c r="K1540" s="122"/>
      <c r="L1540" s="122"/>
      <c r="M1540" s="122"/>
      <c r="N1540" s="123">
        <f t="shared" si="39"/>
        <v>0</v>
      </c>
    </row>
    <row r="1541" spans="1:14" ht="14.5" hidden="1">
      <c r="A1541" s="252"/>
      <c r="B1541" s="137"/>
      <c r="C1541" s="138"/>
      <c r="D1541" s="158"/>
      <c r="E1541" s="140"/>
      <c r="F1541" s="121"/>
      <c r="G1541" s="160" t="e">
        <f ca="1">_xludf.IFS(F1541=BASE_DATOS!R$2,"N/A",F1541=BASE_DATOS!R$3,"N/A",F1541=BASE_DATOS!R$4,"INDICAR",F1541=BASE_DATOS!R$7,"N/A",F1541=BASE_DATOS!R$5,"INDICAR",F1541=BASE_DATOS!R$6,"INDICAR",F1541=BASE_DATOS!R$8," INDICAR",F1541=BASE_DATOS!R$9," ")</f>
        <v>#NAME?</v>
      </c>
      <c r="H1541" s="121"/>
      <c r="I1541" s="122"/>
      <c r="J1541" s="122"/>
      <c r="K1541" s="122"/>
      <c r="L1541" s="122"/>
      <c r="M1541" s="122"/>
      <c r="N1541" s="123">
        <f t="shared" si="39"/>
        <v>0</v>
      </c>
    </row>
    <row r="1542" spans="1:14" ht="14.5" hidden="1">
      <c r="A1542" s="252"/>
      <c r="B1542" s="137"/>
      <c r="C1542" s="138"/>
      <c r="D1542" s="158"/>
      <c r="E1542" s="140"/>
      <c r="F1542" s="121"/>
      <c r="G1542" s="160" t="e">
        <f ca="1">_xludf.IFS(F1542=BASE_DATOS!R$2,"N/A",F1542=BASE_DATOS!R$3,"N/A",F1542=BASE_DATOS!R$4,"INDICAR",F1542=BASE_DATOS!R$7,"N/A",F1542=BASE_DATOS!R$5,"INDICAR",F1542=BASE_DATOS!R$6,"INDICAR",F1542=BASE_DATOS!R$8," INDICAR",F1542=BASE_DATOS!R$9," ")</f>
        <v>#NAME?</v>
      </c>
      <c r="H1542" s="121"/>
      <c r="I1542" s="122"/>
      <c r="J1542" s="122"/>
      <c r="K1542" s="122"/>
      <c r="L1542" s="122"/>
      <c r="M1542" s="122"/>
      <c r="N1542" s="123">
        <f t="shared" si="39"/>
        <v>0</v>
      </c>
    </row>
    <row r="1543" spans="1:14" ht="14.5" hidden="1">
      <c r="A1543" s="252"/>
      <c r="B1543" s="137"/>
      <c r="C1543" s="138"/>
      <c r="D1543" s="158"/>
      <c r="E1543" s="140"/>
      <c r="F1543" s="121"/>
      <c r="G1543" s="160" t="e">
        <f ca="1">_xludf.IFS(F1543=BASE_DATOS!R$2,"N/A",F1543=BASE_DATOS!R$3,"N/A",F1543=BASE_DATOS!R$4,"INDICAR",F1543=BASE_DATOS!R$7,"N/A",F1543=BASE_DATOS!R$5,"INDICAR",F1543=BASE_DATOS!R$6,"INDICAR",F1543=BASE_DATOS!R$8," INDICAR",F1543=BASE_DATOS!R$9," ")</f>
        <v>#NAME?</v>
      </c>
      <c r="H1543" s="121"/>
      <c r="I1543" s="122"/>
      <c r="J1543" s="122"/>
      <c r="K1543" s="122"/>
      <c r="L1543" s="122"/>
      <c r="M1543" s="122"/>
      <c r="N1543" s="123">
        <f t="shared" si="39"/>
        <v>0</v>
      </c>
    </row>
    <row r="1544" spans="1:14" ht="14.5" hidden="1">
      <c r="A1544" s="252"/>
      <c r="B1544" s="137"/>
      <c r="C1544" s="138"/>
      <c r="D1544" s="158"/>
      <c r="E1544" s="140"/>
      <c r="F1544" s="121"/>
      <c r="G1544" s="160" t="e">
        <f ca="1">_xludf.IFS(F1544=BASE_DATOS!R$2,"N/A",F1544=BASE_DATOS!R$3,"N/A",F1544=BASE_DATOS!R$4,"INDICAR",F1544=BASE_DATOS!R$7,"N/A",F1544=BASE_DATOS!R$5,"INDICAR",F1544=BASE_DATOS!R$6,"INDICAR",F1544=BASE_DATOS!R$8," INDICAR",F1544=BASE_DATOS!R$9," ")</f>
        <v>#NAME?</v>
      </c>
      <c r="H1544" s="121"/>
      <c r="I1544" s="122"/>
      <c r="J1544" s="122"/>
      <c r="K1544" s="122"/>
      <c r="L1544" s="122"/>
      <c r="M1544" s="122"/>
      <c r="N1544" s="123">
        <f t="shared" si="39"/>
        <v>0</v>
      </c>
    </row>
    <row r="1545" spans="1:14" ht="14.5" hidden="1">
      <c r="A1545" s="252"/>
      <c r="B1545" s="137"/>
      <c r="C1545" s="138"/>
      <c r="D1545" s="158"/>
      <c r="E1545" s="140"/>
      <c r="F1545" s="121"/>
      <c r="G1545" s="160" t="e">
        <f ca="1">_xludf.IFS(F1545=BASE_DATOS!R$2,"N/A",F1545=BASE_DATOS!R$3,"N/A",F1545=BASE_DATOS!R$4,"INDICAR",F1545=BASE_DATOS!R$7,"N/A",F1545=BASE_DATOS!R$5,"INDICAR",F1545=BASE_DATOS!R$6,"INDICAR",F1545=BASE_DATOS!R$8," INDICAR",F1545=BASE_DATOS!R$9," ")</f>
        <v>#NAME?</v>
      </c>
      <c r="H1545" s="121"/>
      <c r="I1545" s="122"/>
      <c r="J1545" s="122"/>
      <c r="K1545" s="122"/>
      <c r="L1545" s="122"/>
      <c r="M1545" s="122"/>
      <c r="N1545" s="123">
        <f t="shared" si="39"/>
        <v>0</v>
      </c>
    </row>
    <row r="1546" spans="1:14" ht="14.5" hidden="1">
      <c r="A1546" s="252"/>
      <c r="B1546" s="137"/>
      <c r="C1546" s="138"/>
      <c r="D1546" s="158"/>
      <c r="E1546" s="140"/>
      <c r="F1546" s="121"/>
      <c r="G1546" s="160" t="e">
        <f ca="1">_xludf.IFS(F1546=BASE_DATOS!R$2,"N/A",F1546=BASE_DATOS!R$3,"N/A",F1546=BASE_DATOS!R$4,"INDICAR",F1546=BASE_DATOS!R$7,"N/A",F1546=BASE_DATOS!R$5,"INDICAR",F1546=BASE_DATOS!R$6,"INDICAR",F1546=BASE_DATOS!R$8," INDICAR",F1546=BASE_DATOS!R$9," ")</f>
        <v>#NAME?</v>
      </c>
      <c r="H1546" s="121"/>
      <c r="I1546" s="122"/>
      <c r="J1546" s="122"/>
      <c r="K1546" s="122"/>
      <c r="L1546" s="122"/>
      <c r="M1546" s="122"/>
      <c r="N1546" s="123">
        <f t="shared" si="39"/>
        <v>0</v>
      </c>
    </row>
    <row r="1547" spans="1:14" ht="14.5" hidden="1">
      <c r="A1547" s="253"/>
      <c r="B1547" s="137"/>
      <c r="C1547" s="140"/>
      <c r="D1547" s="158"/>
      <c r="E1547" s="140"/>
      <c r="F1547" s="121"/>
      <c r="G1547" s="160" t="e">
        <f ca="1">_xludf.IFS(F1547=BASE_DATOS!R$2,"N/A",F1547=BASE_DATOS!R$3,"N/A",F1547=BASE_DATOS!R$4,"INDICAR",F1547=BASE_DATOS!R$7,"N/A",F1547=BASE_DATOS!R$5,"INDICAR",F1547=BASE_DATOS!R$6,"INDICAR",F1547=BASE_DATOS!R$8," INDICAR",F1547=BASE_DATOS!R$9," ")</f>
        <v>#NAME?</v>
      </c>
      <c r="H1547" s="121"/>
      <c r="I1547" s="122"/>
      <c r="J1547" s="122"/>
      <c r="K1547" s="122"/>
      <c r="L1547" s="122"/>
      <c r="M1547" s="122"/>
      <c r="N1547" s="123">
        <f t="shared" si="39"/>
        <v>0</v>
      </c>
    </row>
    <row r="1548" spans="1:14" ht="14.5">
      <c r="A1548" s="142"/>
      <c r="B1548" s="143"/>
      <c r="C1548" s="142"/>
      <c r="D1548" s="142"/>
      <c r="E1548" s="142"/>
      <c r="F1548" s="142"/>
      <c r="G1548" s="142"/>
      <c r="H1548" s="142"/>
      <c r="I1548" s="142"/>
      <c r="J1548" s="143"/>
      <c r="K1548" s="143"/>
      <c r="L1548" s="143"/>
      <c r="M1548" s="143"/>
      <c r="N1548" s="144"/>
    </row>
    <row r="1549" spans="1:14" ht="14.5">
      <c r="A1549" s="145"/>
      <c r="B1549" s="146"/>
      <c r="C1549" s="145"/>
      <c r="D1549" s="145"/>
      <c r="E1549" s="145"/>
      <c r="F1549" s="145"/>
      <c r="G1549" s="145"/>
      <c r="H1549" s="145"/>
      <c r="I1549" s="145"/>
      <c r="J1549" s="146"/>
      <c r="K1549" s="146"/>
      <c r="L1549" s="146"/>
      <c r="M1549" s="146"/>
      <c r="N1549" s="147"/>
    </row>
    <row r="1550" spans="1:14" ht="21" customHeight="1">
      <c r="A1550" s="254" t="s">
        <v>413</v>
      </c>
      <c r="B1550" s="255"/>
      <c r="C1550" s="254" t="s">
        <v>285</v>
      </c>
      <c r="D1550" s="256"/>
      <c r="E1550" s="256"/>
      <c r="F1550" s="256"/>
      <c r="G1550" s="256"/>
      <c r="H1550" s="256"/>
      <c r="I1550" s="256"/>
      <c r="J1550" s="256"/>
      <c r="K1550" s="256"/>
      <c r="L1550" s="256"/>
      <c r="M1550" s="256"/>
      <c r="N1550" s="255"/>
    </row>
    <row r="1551" spans="1:14" ht="31">
      <c r="A1551" s="99" t="s">
        <v>19</v>
      </c>
      <c r="B1551" s="257" t="s">
        <v>90</v>
      </c>
      <c r="C1551" s="255"/>
      <c r="D1551" s="99" t="s">
        <v>447</v>
      </c>
      <c r="E1551" s="258" t="str">
        <f t="array" ref="E1551">INDEX(BASE_DATOS!U$2:U$103,MATCH(C1550,BASE_DATOS!W$2:W$103,0))</f>
        <v>Impulsar la internacionalización del quehacer sustantivo mediante acciones transversales conducentes al fortalecimiento de alianzas, redes, cooperación, movilidad e intercambio para el fortalecimiento de la vinculación de la Universidad en el contexto global</v>
      </c>
      <c r="F1551" s="256"/>
      <c r="G1551" s="256"/>
      <c r="H1551" s="256"/>
      <c r="I1551" s="256"/>
      <c r="J1551" s="256"/>
      <c r="K1551" s="256"/>
      <c r="L1551" s="256"/>
      <c r="M1551" s="256"/>
      <c r="N1551" s="255"/>
    </row>
    <row r="1552" spans="1:14" ht="27" customHeight="1">
      <c r="A1552" s="259" t="s">
        <v>415</v>
      </c>
      <c r="B1552" s="260" t="s">
        <v>289</v>
      </c>
      <c r="C1552" s="261"/>
      <c r="D1552" s="262"/>
      <c r="E1552" s="268" t="s">
        <v>416</v>
      </c>
      <c r="F1552" s="273" t="str">
        <f t="array" ref="F1552">INDEX(BASE_DATOS!Y$2:Y$103,MATCH(B1552,BASE_DATOS!X$2:X$103,0))</f>
        <v>P. Institucionales E.O. 
P. de Calidad 
P.I. Investigación Universitaria 
P. artísticas y culturales de la UNA 
P.I. para promover la ética en la UNA</v>
      </c>
      <c r="G1552" s="247"/>
      <c r="H1552" s="247"/>
      <c r="I1552" s="274" t="s">
        <v>417</v>
      </c>
      <c r="J1552" s="283" t="str">
        <f t="array" ref="J1552">INDEX(BASE_DATOS!Z$2:Z$103,MATCH(B1552,BASE_DATOS!X$2:X$103,0))</f>
        <v>Estrategia de diplomacia, científica, cultural y artística diseñada</v>
      </c>
      <c r="K1552" s="256"/>
      <c r="L1552" s="256"/>
      <c r="M1552" s="256"/>
      <c r="N1552" s="255"/>
    </row>
    <row r="1553" spans="1:14" ht="19.5" customHeight="1">
      <c r="A1553" s="252"/>
      <c r="B1553" s="263"/>
      <c r="C1553" s="247"/>
      <c r="D1553" s="264"/>
      <c r="E1553" s="252"/>
      <c r="F1553" s="247"/>
      <c r="G1553" s="247"/>
      <c r="H1553" s="247"/>
      <c r="I1553" s="252"/>
      <c r="J1553" s="276"/>
      <c r="K1553" s="256"/>
      <c r="L1553" s="256"/>
      <c r="M1553" s="256"/>
      <c r="N1553" s="255"/>
    </row>
    <row r="1554" spans="1:14" ht="19.5" customHeight="1">
      <c r="A1554" s="252"/>
      <c r="B1554" s="263"/>
      <c r="C1554" s="247"/>
      <c r="D1554" s="264"/>
      <c r="E1554" s="252"/>
      <c r="F1554" s="247"/>
      <c r="G1554" s="247"/>
      <c r="H1554" s="247"/>
      <c r="I1554" s="252"/>
      <c r="J1554" s="276"/>
      <c r="K1554" s="256"/>
      <c r="L1554" s="256"/>
      <c r="M1554" s="256"/>
      <c r="N1554" s="255"/>
    </row>
    <row r="1555" spans="1:14" ht="19.5" customHeight="1">
      <c r="A1555" s="253"/>
      <c r="B1555" s="265"/>
      <c r="C1555" s="266"/>
      <c r="D1555" s="267"/>
      <c r="E1555" s="253"/>
      <c r="F1555" s="266"/>
      <c r="G1555" s="266"/>
      <c r="H1555" s="266"/>
      <c r="I1555" s="253"/>
      <c r="J1555" s="276"/>
      <c r="K1555" s="256"/>
      <c r="L1555" s="256"/>
      <c r="M1555" s="256"/>
      <c r="N1555" s="255"/>
    </row>
    <row r="1556" spans="1:14" ht="24" customHeight="1">
      <c r="A1556" s="269" t="s">
        <v>418</v>
      </c>
      <c r="B1556" s="269" t="s">
        <v>419</v>
      </c>
      <c r="C1556" s="270" t="s">
        <v>420</v>
      </c>
      <c r="D1556" s="269" t="s">
        <v>421</v>
      </c>
      <c r="E1556" s="269" t="s">
        <v>422</v>
      </c>
      <c r="F1556" s="272" t="s">
        <v>16</v>
      </c>
      <c r="G1556" s="269" t="s">
        <v>423</v>
      </c>
      <c r="H1556" s="269" t="s">
        <v>424</v>
      </c>
      <c r="I1556" s="271" t="s">
        <v>425</v>
      </c>
      <c r="J1556" s="256"/>
      <c r="K1556" s="256"/>
      <c r="L1556" s="256"/>
      <c r="M1556" s="256"/>
      <c r="N1556" s="255"/>
    </row>
    <row r="1557" spans="1:14" ht="24" customHeight="1">
      <c r="A1557" s="253"/>
      <c r="B1557" s="253"/>
      <c r="C1557" s="253"/>
      <c r="D1557" s="253"/>
      <c r="E1557" s="253"/>
      <c r="F1557" s="265"/>
      <c r="G1557" s="253"/>
      <c r="H1557" s="253"/>
      <c r="I1557" s="100">
        <v>2023</v>
      </c>
      <c r="J1557" s="100">
        <v>2024</v>
      </c>
      <c r="K1557" s="100">
        <v>2025</v>
      </c>
      <c r="L1557" s="100">
        <v>2026</v>
      </c>
      <c r="M1557" s="100">
        <v>2027</v>
      </c>
      <c r="N1557" s="148" t="s">
        <v>426</v>
      </c>
    </row>
    <row r="1558" spans="1:14" ht="14.5" hidden="1">
      <c r="A1558" s="248" t="s">
        <v>841</v>
      </c>
      <c r="B1558" s="200"/>
      <c r="C1558" s="103"/>
      <c r="D1558" s="162"/>
      <c r="E1558" s="103"/>
      <c r="F1558" s="126"/>
      <c r="G1558" s="141"/>
      <c r="H1558" s="126"/>
      <c r="I1558" s="165"/>
      <c r="J1558" s="165"/>
      <c r="K1558" s="165"/>
      <c r="L1558" s="165"/>
      <c r="M1558" s="165"/>
      <c r="N1558" s="129"/>
    </row>
    <row r="1559" spans="1:14" ht="50">
      <c r="A1559" s="249"/>
      <c r="B1559" s="137" t="s">
        <v>130</v>
      </c>
      <c r="C1559" s="138" t="s">
        <v>842</v>
      </c>
      <c r="D1559" s="158">
        <v>51</v>
      </c>
      <c r="E1559" s="140"/>
      <c r="F1559" s="121" t="s">
        <v>103</v>
      </c>
      <c r="G1559" s="160" t="e">
        <f ca="1">_xludf.IFS(F1559=BASE_DATOS!R$2,"N/A",F1559=BASE_DATOS!R$3,"N/A",F1559=BASE_DATOS!R$4,"INDICAR",F1559=BASE_DATOS!R$7,"N/A",F1559=BASE_DATOS!R$5,"INDICAR",F1559=BASE_DATOS!R$6,"INDICAR",F1559=BASE_DATOS!R$8," INDICAR",F1559=BASE_DATOS!R$9," ")</f>
        <v>#NAME?</v>
      </c>
      <c r="H1559" s="121" t="s">
        <v>430</v>
      </c>
      <c r="I1559" s="122">
        <v>0.2</v>
      </c>
      <c r="J1559" s="122">
        <v>0.2</v>
      </c>
      <c r="K1559" s="122">
        <v>0.2</v>
      </c>
      <c r="L1559" s="122">
        <v>0.2</v>
      </c>
      <c r="M1559" s="122">
        <v>0.2</v>
      </c>
      <c r="N1559" s="123">
        <f t="shared" ref="N1559:N1565" si="40">SUM(I1559:M1559)</f>
        <v>1</v>
      </c>
    </row>
    <row r="1560" spans="1:14" ht="25">
      <c r="A1560" s="249"/>
      <c r="B1560" s="137" t="s">
        <v>135</v>
      </c>
      <c r="C1560" s="138" t="s">
        <v>843</v>
      </c>
      <c r="D1560" s="162">
        <v>1</v>
      </c>
      <c r="E1560" s="103">
        <v>1</v>
      </c>
      <c r="F1560" s="126" t="s">
        <v>25</v>
      </c>
      <c r="G1560" s="141" t="e">
        <f ca="1">_xludf.IFS(F1560=BASE_DATOS!R$2,"N/A",F1560=BASE_DATOS!R$3,"N/A",F1560=BASE_DATOS!R$4,"INDICAR",F1560=BASE_DATOS!R$7,"N/A",F1560=BASE_DATOS!R$5,"INDICAR",F1560=BASE_DATOS!R$6,"INDICAR",F1560=BASE_DATOS!R$8," INDICAR",F1560=BASE_DATOS!R$9," ")</f>
        <v>#NAME?</v>
      </c>
      <c r="H1560" s="126" t="s">
        <v>433</v>
      </c>
      <c r="I1560" s="127">
        <v>0.5</v>
      </c>
      <c r="J1560" s="127">
        <v>0.5</v>
      </c>
      <c r="K1560" s="122"/>
      <c r="L1560" s="122"/>
      <c r="M1560" s="122"/>
      <c r="N1560" s="123">
        <f t="shared" si="40"/>
        <v>1</v>
      </c>
    </row>
    <row r="1561" spans="1:14" ht="37.5">
      <c r="A1561" s="249"/>
      <c r="B1561" s="137" t="s">
        <v>39</v>
      </c>
      <c r="C1561" s="138" t="s">
        <v>844</v>
      </c>
      <c r="D1561" s="162">
        <v>2</v>
      </c>
      <c r="E1561" s="103">
        <v>0</v>
      </c>
      <c r="F1561" s="126" t="s">
        <v>25</v>
      </c>
      <c r="G1561" s="141" t="e">
        <f ca="1">_xludf.IFS(F1561=BASE_DATOS!R$2,"N/A",F1561=BASE_DATOS!R$3,"N/A",F1561=BASE_DATOS!R$4,"INDICAR",F1561=BASE_DATOS!R$7,"N/A",F1561=BASE_DATOS!R$5,"INDICAR",F1561=BASE_DATOS!R$6,"INDICAR",F1561=BASE_DATOS!R$8," INDICAR",F1561=BASE_DATOS!R$9," ")</f>
        <v>#NAME?</v>
      </c>
      <c r="H1561" s="126" t="s">
        <v>430</v>
      </c>
      <c r="I1561" s="127">
        <v>0.1</v>
      </c>
      <c r="J1561" s="127">
        <v>0.1</v>
      </c>
      <c r="K1561" s="127">
        <v>0.3</v>
      </c>
      <c r="L1561" s="127">
        <v>0.2</v>
      </c>
      <c r="M1561" s="127">
        <v>0.3</v>
      </c>
      <c r="N1561" s="123">
        <f t="shared" si="40"/>
        <v>1</v>
      </c>
    </row>
    <row r="1562" spans="1:14" ht="25">
      <c r="A1562" s="249"/>
      <c r="B1562" s="137" t="s">
        <v>71</v>
      </c>
      <c r="C1562" s="138" t="s">
        <v>845</v>
      </c>
      <c r="D1562" s="158">
        <v>1</v>
      </c>
      <c r="E1562" s="140">
        <v>0</v>
      </c>
      <c r="F1562" s="121" t="s">
        <v>25</v>
      </c>
      <c r="G1562" s="160" t="e">
        <f ca="1">_xludf.IFS(F1562=BASE_DATOS!R$2,"N/A",F1562=BASE_DATOS!R$3,"N/A",F1562=BASE_DATOS!R$4,"INDICAR",F1562=BASE_DATOS!R$7,"N/A",F1562=BASE_DATOS!R$5,"INDICAR",F1562=BASE_DATOS!R$6,"INDICAR",F1562=BASE_DATOS!R$8," INDICAR",F1562=BASE_DATOS!R$9," ")</f>
        <v>#NAME?</v>
      </c>
      <c r="H1562" s="121" t="s">
        <v>430</v>
      </c>
      <c r="I1562" s="122">
        <v>0.1</v>
      </c>
      <c r="J1562" s="122">
        <v>0.1</v>
      </c>
      <c r="K1562" s="122">
        <v>0.25</v>
      </c>
      <c r="L1562" s="122">
        <v>0.25</v>
      </c>
      <c r="M1562" s="122">
        <v>0.3</v>
      </c>
      <c r="N1562" s="123">
        <f t="shared" si="40"/>
        <v>1</v>
      </c>
    </row>
    <row r="1563" spans="1:14" ht="14.5">
      <c r="A1563" s="249"/>
      <c r="B1563" s="137" t="s">
        <v>147</v>
      </c>
      <c r="C1563" s="138" t="s">
        <v>846</v>
      </c>
      <c r="D1563" s="158">
        <v>1</v>
      </c>
      <c r="E1563" s="140">
        <v>0</v>
      </c>
      <c r="F1563" s="121" t="s">
        <v>25</v>
      </c>
      <c r="G1563" s="160" t="e">
        <f ca="1">_xludf.IFS(F1563=BASE_DATOS!R$2,"N/A",F1563=BASE_DATOS!R$3,"N/A",F1563=BASE_DATOS!R$4,"INDICAR",F1563=BASE_DATOS!R$7,"N/A",F1563=BASE_DATOS!R$5,"INDICAR",F1563=BASE_DATOS!R$6,"INDICAR",F1563=BASE_DATOS!R$8," INDICAR",F1563=BASE_DATOS!R$9," ")</f>
        <v>#NAME?</v>
      </c>
      <c r="H1563" s="121" t="s">
        <v>478</v>
      </c>
      <c r="I1563" s="122">
        <v>0.1</v>
      </c>
      <c r="J1563" s="122">
        <v>0.2</v>
      </c>
      <c r="K1563" s="122">
        <v>0.35</v>
      </c>
      <c r="L1563" s="233">
        <v>0.35</v>
      </c>
      <c r="M1563" s="122"/>
      <c r="N1563" s="123">
        <f t="shared" si="40"/>
        <v>1</v>
      </c>
    </row>
    <row r="1564" spans="1:14" ht="29">
      <c r="A1564" s="249"/>
      <c r="B1564" s="137" t="s">
        <v>55</v>
      </c>
      <c r="C1564" s="138" t="s">
        <v>847</v>
      </c>
      <c r="D1564" s="158">
        <v>1</v>
      </c>
      <c r="E1564" s="140">
        <v>0</v>
      </c>
      <c r="F1564" s="121" t="s">
        <v>103</v>
      </c>
      <c r="G1564" s="160" t="e">
        <f ca="1">_xludf.IFS(F1564=BASE_DATOS!R$2,"N/A",F1564=BASE_DATOS!R$3,"N/A",F1564=BASE_DATOS!R$4,"INDICAR",F1564=BASE_DATOS!R$7,"N/A",F1564=BASE_DATOS!R$5,"INDICAR",F1564=BASE_DATOS!R$6,"INDICAR",F1564=BASE_DATOS!R$8," INDICAR",F1564=BASE_DATOS!R$9," ")</f>
        <v>#NAME?</v>
      </c>
      <c r="H1564" s="121" t="s">
        <v>464</v>
      </c>
      <c r="I1564" s="122">
        <v>0.1</v>
      </c>
      <c r="J1564" s="122">
        <v>0.2</v>
      </c>
      <c r="K1564" s="122">
        <v>0.3</v>
      </c>
      <c r="L1564" s="122">
        <v>0.2</v>
      </c>
      <c r="M1564" s="122">
        <v>0.2</v>
      </c>
      <c r="N1564" s="123">
        <f t="shared" si="40"/>
        <v>1</v>
      </c>
    </row>
    <row r="1565" spans="1:14" ht="87.5">
      <c r="A1565" s="249"/>
      <c r="B1565" s="137" t="s">
        <v>142</v>
      </c>
      <c r="C1565" s="138" t="s">
        <v>848</v>
      </c>
      <c r="D1565" s="158">
        <v>1</v>
      </c>
      <c r="E1565" s="140"/>
      <c r="F1565" s="121" t="s">
        <v>25</v>
      </c>
      <c r="G1565" s="160" t="e">
        <f ca="1">_xludf.IFS(F1565=BASE_DATOS!R$2,"N/A",F1565=BASE_DATOS!R$3,"N/A",F1565=BASE_DATOS!R$4,"INDICAR",F1565=BASE_DATOS!R$7,"N/A",F1565=BASE_DATOS!R$5,"INDICAR",F1565=BASE_DATOS!R$6,"INDICAR",F1565=BASE_DATOS!R$8," INDICAR",F1565=BASE_DATOS!R$9," ")</f>
        <v>#NAME?</v>
      </c>
      <c r="H1565" s="121" t="s">
        <v>509</v>
      </c>
      <c r="I1565" s="122"/>
      <c r="J1565" s="122">
        <v>0.25</v>
      </c>
      <c r="K1565" s="122">
        <v>0.25</v>
      </c>
      <c r="L1565" s="122">
        <v>0.25</v>
      </c>
      <c r="M1565" s="122">
        <v>0.25</v>
      </c>
      <c r="N1565" s="123">
        <f t="shared" si="40"/>
        <v>1</v>
      </c>
    </row>
    <row r="1566" spans="1:14" ht="14.5" hidden="1">
      <c r="A1566" s="249"/>
      <c r="B1566" s="137"/>
      <c r="C1566" s="138"/>
      <c r="D1566" s="158"/>
      <c r="E1566" s="140"/>
      <c r="F1566" s="121"/>
      <c r="G1566" s="160" t="e">
        <f ca="1">_xludf.IFS(F1566=BASE_DATOS!R$2,"N/A",F1566=BASE_DATOS!R$3,"N/A",F1566=BASE_DATOS!R$4,"INDICAR",F1566=BASE_DATOS!R$7,"N/A",F1566=BASE_DATOS!R$5,"INDICAR",F1566=BASE_DATOS!R$6,"INDICAR",F1566=BASE_DATOS!R$8," INDICAR",F1566=BASE_DATOS!R$9," ")</f>
        <v>#NAME?</v>
      </c>
      <c r="H1566" s="121"/>
      <c r="I1566" s="122"/>
      <c r="J1566" s="122"/>
      <c r="K1566" s="122"/>
      <c r="L1566" s="122"/>
      <c r="M1566" s="122"/>
      <c r="N1566" s="123"/>
    </row>
    <row r="1567" spans="1:14" ht="37.5">
      <c r="A1567" s="249"/>
      <c r="B1567" s="137" t="s">
        <v>99</v>
      </c>
      <c r="C1567" s="138" t="s">
        <v>849</v>
      </c>
      <c r="D1567" s="158">
        <v>1</v>
      </c>
      <c r="E1567" s="140"/>
      <c r="F1567" s="121" t="s">
        <v>103</v>
      </c>
      <c r="G1567" s="160" t="e">
        <f ca="1">_xludf.IFS(F1567=BASE_DATOS!R$2,"N/A",F1567=BASE_DATOS!R$3,"N/A",F1567=BASE_DATOS!R$4,"INDICAR",F1567=BASE_DATOS!R$7,"N/A",F1567=BASE_DATOS!R$5,"INDICAR",F1567=BASE_DATOS!R$6,"INDICAR",F1567=BASE_DATOS!R$8," INDICAR",F1567=BASE_DATOS!R$9," ")</f>
        <v>#NAME?</v>
      </c>
      <c r="H1567" s="121" t="s">
        <v>430</v>
      </c>
      <c r="I1567" s="122">
        <v>0.2</v>
      </c>
      <c r="J1567" s="122">
        <v>0.2</v>
      </c>
      <c r="K1567" s="122">
        <v>0.2</v>
      </c>
      <c r="L1567" s="122">
        <v>0.2</v>
      </c>
      <c r="M1567" s="122">
        <v>0.2</v>
      </c>
      <c r="N1567" s="123">
        <f t="shared" ref="N1567:N1590" si="41">SUM(I1567:M1567)</f>
        <v>1</v>
      </c>
    </row>
    <row r="1568" spans="1:14" ht="25">
      <c r="A1568" s="250"/>
      <c r="B1568" s="137" t="s">
        <v>99</v>
      </c>
      <c r="C1568" s="140" t="s">
        <v>850</v>
      </c>
      <c r="D1568" s="158">
        <v>1</v>
      </c>
      <c r="E1568" s="140"/>
      <c r="F1568" s="121" t="s">
        <v>103</v>
      </c>
      <c r="G1568" s="160" t="e">
        <f ca="1">_xludf.IFS(F1568=BASE_DATOS!R$2,"N/A",F1568=BASE_DATOS!R$3,"N/A",F1568=BASE_DATOS!R$4,"INDICAR",F1568=BASE_DATOS!R$7,"N/A",F1568=BASE_DATOS!R$5,"INDICAR",F1568=BASE_DATOS!R$6,"INDICAR",F1568=BASE_DATOS!R$8," INDICAR",F1568=BASE_DATOS!R$9," ")</f>
        <v>#NAME?</v>
      </c>
      <c r="H1568" s="121" t="s">
        <v>430</v>
      </c>
      <c r="I1568" s="122">
        <v>0.2</v>
      </c>
      <c r="J1568" s="122">
        <v>0.2</v>
      </c>
      <c r="K1568" s="122">
        <v>0.2</v>
      </c>
      <c r="L1568" s="122">
        <v>0.2</v>
      </c>
      <c r="M1568" s="122">
        <v>0.2</v>
      </c>
      <c r="N1568" s="123">
        <f t="shared" si="41"/>
        <v>1</v>
      </c>
    </row>
    <row r="1569" spans="1:14" ht="14.5" hidden="1">
      <c r="A1569" s="251"/>
      <c r="B1569" s="137"/>
      <c r="C1569" s="138"/>
      <c r="D1569" s="158"/>
      <c r="E1569" s="140"/>
      <c r="F1569" s="121"/>
      <c r="G1569" s="160" t="e">
        <f ca="1">_xludf.IFS(F1569=BASE_DATOS!R$2,"N/A",F1569=BASE_DATOS!R$3,"N/A",F1569=BASE_DATOS!R$4,"INDICAR",F1569=BASE_DATOS!R$7,"N/A",F1569=BASE_DATOS!R$5,"INDICAR",F1569=BASE_DATOS!R$6,"INDICAR",F1569=BASE_DATOS!R$8," INDICAR",F1569=BASE_DATOS!R$9," ")</f>
        <v>#NAME?</v>
      </c>
      <c r="H1569" s="121"/>
      <c r="I1569" s="122"/>
      <c r="J1569" s="122"/>
      <c r="K1569" s="122"/>
      <c r="L1569" s="122"/>
      <c r="M1569" s="122"/>
      <c r="N1569" s="123">
        <f t="shared" si="41"/>
        <v>0</v>
      </c>
    </row>
    <row r="1570" spans="1:14" ht="14.5" hidden="1">
      <c r="A1570" s="252"/>
      <c r="B1570" s="137"/>
      <c r="C1570" s="138"/>
      <c r="D1570" s="158"/>
      <c r="E1570" s="140"/>
      <c r="F1570" s="121"/>
      <c r="G1570" s="160" t="e">
        <f ca="1">_xludf.IFS(F1570=BASE_DATOS!R$2,"N/A",F1570=BASE_DATOS!R$3,"N/A",F1570=BASE_DATOS!R$4,"INDICAR",F1570=BASE_DATOS!R$7,"N/A",F1570=BASE_DATOS!R$5,"INDICAR",F1570=BASE_DATOS!R$6,"INDICAR",F1570=BASE_DATOS!R$8," INDICAR",F1570=BASE_DATOS!R$9," ")</f>
        <v>#NAME?</v>
      </c>
      <c r="H1570" s="121"/>
      <c r="I1570" s="122"/>
      <c r="J1570" s="122"/>
      <c r="K1570" s="122"/>
      <c r="L1570" s="122"/>
      <c r="M1570" s="122"/>
      <c r="N1570" s="123">
        <f t="shared" si="41"/>
        <v>0</v>
      </c>
    </row>
    <row r="1571" spans="1:14" ht="14.5" hidden="1">
      <c r="A1571" s="252"/>
      <c r="B1571" s="137"/>
      <c r="C1571" s="138"/>
      <c r="D1571" s="158"/>
      <c r="E1571" s="140"/>
      <c r="F1571" s="121"/>
      <c r="G1571" s="160" t="e">
        <f ca="1">_xludf.IFS(F1571=BASE_DATOS!R$2,"N/A",F1571=BASE_DATOS!R$3,"N/A",F1571=BASE_DATOS!R$4,"INDICAR",F1571=BASE_DATOS!R$7,"N/A",F1571=BASE_DATOS!R$5,"INDICAR",F1571=BASE_DATOS!R$6,"INDICAR",F1571=BASE_DATOS!R$8," INDICAR",F1571=BASE_DATOS!R$9," ")</f>
        <v>#NAME?</v>
      </c>
      <c r="H1571" s="121"/>
      <c r="I1571" s="122"/>
      <c r="J1571" s="122"/>
      <c r="K1571" s="122"/>
      <c r="L1571" s="122"/>
      <c r="M1571" s="122"/>
      <c r="N1571" s="123">
        <f t="shared" si="41"/>
        <v>0</v>
      </c>
    </row>
    <row r="1572" spans="1:14" ht="14.5" hidden="1">
      <c r="A1572" s="252"/>
      <c r="B1572" s="137"/>
      <c r="C1572" s="138"/>
      <c r="D1572" s="158"/>
      <c r="E1572" s="140"/>
      <c r="F1572" s="121"/>
      <c r="G1572" s="160" t="e">
        <f ca="1">_xludf.IFS(F1572=BASE_DATOS!R$2,"N/A",F1572=BASE_DATOS!R$3,"N/A",F1572=BASE_DATOS!R$4,"INDICAR",F1572=BASE_DATOS!R$7,"N/A",F1572=BASE_DATOS!R$5,"INDICAR",F1572=BASE_DATOS!R$6,"INDICAR",F1572=BASE_DATOS!R$8," INDICAR",F1572=BASE_DATOS!R$9," ")</f>
        <v>#NAME?</v>
      </c>
      <c r="H1572" s="121"/>
      <c r="I1572" s="122"/>
      <c r="J1572" s="122"/>
      <c r="K1572" s="122"/>
      <c r="L1572" s="122"/>
      <c r="M1572" s="122"/>
      <c r="N1572" s="123">
        <f t="shared" si="41"/>
        <v>0</v>
      </c>
    </row>
    <row r="1573" spans="1:14" ht="14.5" hidden="1">
      <c r="A1573" s="252"/>
      <c r="B1573" s="137"/>
      <c r="C1573" s="138"/>
      <c r="D1573" s="158"/>
      <c r="E1573" s="140"/>
      <c r="F1573" s="121"/>
      <c r="G1573" s="160" t="e">
        <f ca="1">_xludf.IFS(F1573=BASE_DATOS!R$2,"N/A",F1573=BASE_DATOS!R$3,"N/A",F1573=BASE_DATOS!R$4,"INDICAR",F1573=BASE_DATOS!R$7,"N/A",F1573=BASE_DATOS!R$5,"INDICAR",F1573=BASE_DATOS!R$6,"INDICAR",F1573=BASE_DATOS!R$8," INDICAR",F1573=BASE_DATOS!R$9," ")</f>
        <v>#NAME?</v>
      </c>
      <c r="H1573" s="121"/>
      <c r="I1573" s="122"/>
      <c r="J1573" s="122"/>
      <c r="K1573" s="122"/>
      <c r="L1573" s="122"/>
      <c r="M1573" s="122"/>
      <c r="N1573" s="123">
        <f t="shared" si="41"/>
        <v>0</v>
      </c>
    </row>
    <row r="1574" spans="1:14" ht="14.5" hidden="1">
      <c r="A1574" s="252"/>
      <c r="B1574" s="137"/>
      <c r="C1574" s="138"/>
      <c r="D1574" s="158"/>
      <c r="E1574" s="140"/>
      <c r="F1574" s="121"/>
      <c r="G1574" s="160" t="e">
        <f ca="1">_xludf.IFS(F1574=BASE_DATOS!R$2,"N/A",F1574=BASE_DATOS!R$3,"N/A",F1574=BASE_DATOS!R$4,"INDICAR",F1574=BASE_DATOS!R$7,"N/A",F1574=BASE_DATOS!R$5,"INDICAR",F1574=BASE_DATOS!R$6,"INDICAR",F1574=BASE_DATOS!R$8," INDICAR",F1574=BASE_DATOS!R$9," ")</f>
        <v>#NAME?</v>
      </c>
      <c r="H1574" s="121"/>
      <c r="I1574" s="122"/>
      <c r="J1574" s="122"/>
      <c r="K1574" s="122"/>
      <c r="L1574" s="122"/>
      <c r="M1574" s="122"/>
      <c r="N1574" s="123">
        <f t="shared" si="41"/>
        <v>0</v>
      </c>
    </row>
    <row r="1575" spans="1:14" ht="14.5" hidden="1">
      <c r="A1575" s="252"/>
      <c r="B1575" s="137"/>
      <c r="C1575" s="138"/>
      <c r="D1575" s="158"/>
      <c r="E1575" s="140"/>
      <c r="F1575" s="121"/>
      <c r="G1575" s="160" t="e">
        <f ca="1">_xludf.IFS(F1575=BASE_DATOS!R$2,"N/A",F1575=BASE_DATOS!R$3,"N/A",F1575=BASE_DATOS!R$4,"INDICAR",F1575=BASE_DATOS!R$7,"N/A",F1575=BASE_DATOS!R$5,"INDICAR",F1575=BASE_DATOS!R$6,"INDICAR",F1575=BASE_DATOS!R$8," INDICAR",F1575=BASE_DATOS!R$9," ")</f>
        <v>#NAME?</v>
      </c>
      <c r="H1575" s="121"/>
      <c r="I1575" s="122"/>
      <c r="J1575" s="122"/>
      <c r="K1575" s="122"/>
      <c r="L1575" s="122"/>
      <c r="M1575" s="122"/>
      <c r="N1575" s="123">
        <f t="shared" si="41"/>
        <v>0</v>
      </c>
    </row>
    <row r="1576" spans="1:14" ht="14.5" hidden="1">
      <c r="A1576" s="252"/>
      <c r="B1576" s="137"/>
      <c r="C1576" s="138"/>
      <c r="D1576" s="158"/>
      <c r="E1576" s="140"/>
      <c r="F1576" s="121"/>
      <c r="G1576" s="160" t="e">
        <f ca="1">_xludf.IFS(F1576=BASE_DATOS!R$2,"N/A",F1576=BASE_DATOS!R$3,"N/A",F1576=BASE_DATOS!R$4,"INDICAR",F1576=BASE_DATOS!R$7,"N/A",F1576=BASE_DATOS!R$5,"INDICAR",F1576=BASE_DATOS!R$6,"INDICAR",F1576=BASE_DATOS!R$8," INDICAR",F1576=BASE_DATOS!R$9," ")</f>
        <v>#NAME?</v>
      </c>
      <c r="H1576" s="121"/>
      <c r="I1576" s="122"/>
      <c r="J1576" s="122"/>
      <c r="K1576" s="122"/>
      <c r="L1576" s="122"/>
      <c r="M1576" s="122"/>
      <c r="N1576" s="123">
        <f t="shared" si="41"/>
        <v>0</v>
      </c>
    </row>
    <row r="1577" spans="1:14" ht="14.5" hidden="1">
      <c r="A1577" s="252"/>
      <c r="B1577" s="137"/>
      <c r="C1577" s="138"/>
      <c r="D1577" s="158"/>
      <c r="E1577" s="140"/>
      <c r="F1577" s="121"/>
      <c r="G1577" s="160" t="e">
        <f ca="1">_xludf.IFS(F1577=BASE_DATOS!R$2,"N/A",F1577=BASE_DATOS!R$3,"N/A",F1577=BASE_DATOS!R$4,"INDICAR",F1577=BASE_DATOS!R$7,"N/A",F1577=BASE_DATOS!R$5,"INDICAR",F1577=BASE_DATOS!R$6,"INDICAR",F1577=BASE_DATOS!R$8," INDICAR",F1577=BASE_DATOS!R$9," ")</f>
        <v>#NAME?</v>
      </c>
      <c r="H1577" s="121"/>
      <c r="I1577" s="122"/>
      <c r="J1577" s="122"/>
      <c r="K1577" s="122"/>
      <c r="L1577" s="122"/>
      <c r="M1577" s="122"/>
      <c r="N1577" s="123">
        <f t="shared" si="41"/>
        <v>0</v>
      </c>
    </row>
    <row r="1578" spans="1:14" ht="14.5" hidden="1">
      <c r="A1578" s="252"/>
      <c r="B1578" s="137"/>
      <c r="C1578" s="138"/>
      <c r="D1578" s="158"/>
      <c r="E1578" s="140"/>
      <c r="F1578" s="121"/>
      <c r="G1578" s="160" t="e">
        <f ca="1">_xludf.IFS(F1578=BASE_DATOS!R$2,"N/A",F1578=BASE_DATOS!R$3,"N/A",F1578=BASE_DATOS!R$4,"INDICAR",F1578=BASE_DATOS!R$7,"N/A",F1578=BASE_DATOS!R$5,"INDICAR",F1578=BASE_DATOS!R$6,"INDICAR",F1578=BASE_DATOS!R$8," INDICAR",F1578=BASE_DATOS!R$9," ")</f>
        <v>#NAME?</v>
      </c>
      <c r="H1578" s="121"/>
      <c r="I1578" s="122"/>
      <c r="J1578" s="122"/>
      <c r="K1578" s="122"/>
      <c r="L1578" s="122"/>
      <c r="M1578" s="122"/>
      <c r="N1578" s="123">
        <f t="shared" si="41"/>
        <v>0</v>
      </c>
    </row>
    <row r="1579" spans="1:14" ht="14.5" hidden="1">
      <c r="A1579" s="253"/>
      <c r="B1579" s="137"/>
      <c r="C1579" s="140"/>
      <c r="D1579" s="158"/>
      <c r="E1579" s="140"/>
      <c r="F1579" s="121"/>
      <c r="G1579" s="160" t="e">
        <f ca="1">_xludf.IFS(F1579=BASE_DATOS!R$2,"N/A",F1579=BASE_DATOS!R$3,"N/A",F1579=BASE_DATOS!R$4,"INDICAR",F1579=BASE_DATOS!R$7,"N/A",F1579=BASE_DATOS!R$5,"INDICAR",F1579=BASE_DATOS!R$6,"INDICAR",F1579=BASE_DATOS!R$8," INDICAR",F1579=BASE_DATOS!R$9," ")</f>
        <v>#NAME?</v>
      </c>
      <c r="H1579" s="121"/>
      <c r="I1579" s="122"/>
      <c r="J1579" s="122"/>
      <c r="K1579" s="122"/>
      <c r="L1579" s="122"/>
      <c r="M1579" s="122"/>
      <c r="N1579" s="123">
        <f t="shared" si="41"/>
        <v>0</v>
      </c>
    </row>
    <row r="1580" spans="1:14" ht="14.5" hidden="1">
      <c r="A1580" s="251"/>
      <c r="B1580" s="137"/>
      <c r="C1580" s="138"/>
      <c r="D1580" s="158"/>
      <c r="E1580" s="140"/>
      <c r="F1580" s="121"/>
      <c r="G1580" s="160" t="e">
        <f ca="1">_xludf.IFS(F1580=BASE_DATOS!R$2,"N/A",F1580=BASE_DATOS!R$3,"N/A",F1580=BASE_DATOS!R$4,"INDICAR",F1580=BASE_DATOS!R$7,"N/A",F1580=BASE_DATOS!R$5,"INDICAR",F1580=BASE_DATOS!R$6,"INDICAR",F1580=BASE_DATOS!R$8," INDICAR",F1580=BASE_DATOS!R$9," ")</f>
        <v>#NAME?</v>
      </c>
      <c r="H1580" s="121"/>
      <c r="I1580" s="122"/>
      <c r="J1580" s="122"/>
      <c r="K1580" s="122"/>
      <c r="L1580" s="122"/>
      <c r="M1580" s="122"/>
      <c r="N1580" s="123">
        <f t="shared" si="41"/>
        <v>0</v>
      </c>
    </row>
    <row r="1581" spans="1:14" ht="14.5" hidden="1">
      <c r="A1581" s="252"/>
      <c r="B1581" s="137"/>
      <c r="C1581" s="138"/>
      <c r="D1581" s="158"/>
      <c r="E1581" s="140"/>
      <c r="F1581" s="121"/>
      <c r="G1581" s="160" t="e">
        <f ca="1">_xludf.IFS(F1581=BASE_DATOS!R$2,"N/A",F1581=BASE_DATOS!R$3,"N/A",F1581=BASE_DATOS!R$4,"INDICAR",F1581=BASE_DATOS!R$7,"N/A",F1581=BASE_DATOS!R$5,"INDICAR",F1581=BASE_DATOS!R$6,"INDICAR",F1581=BASE_DATOS!R$8," INDICAR",F1581=BASE_DATOS!R$9," ")</f>
        <v>#NAME?</v>
      </c>
      <c r="H1581" s="121"/>
      <c r="I1581" s="122"/>
      <c r="J1581" s="122"/>
      <c r="K1581" s="122"/>
      <c r="L1581" s="122"/>
      <c r="M1581" s="122"/>
      <c r="N1581" s="123">
        <f t="shared" si="41"/>
        <v>0</v>
      </c>
    </row>
    <row r="1582" spans="1:14" ht="14.5" hidden="1">
      <c r="A1582" s="252"/>
      <c r="B1582" s="137"/>
      <c r="C1582" s="138"/>
      <c r="D1582" s="158"/>
      <c r="E1582" s="140"/>
      <c r="F1582" s="121"/>
      <c r="G1582" s="160" t="e">
        <f ca="1">_xludf.IFS(F1582=BASE_DATOS!R$2,"N/A",F1582=BASE_DATOS!R$3,"N/A",F1582=BASE_DATOS!R$4,"INDICAR",F1582=BASE_DATOS!R$7,"N/A",F1582=BASE_DATOS!R$5,"INDICAR",F1582=BASE_DATOS!R$6,"INDICAR",F1582=BASE_DATOS!R$8," INDICAR",F1582=BASE_DATOS!R$9," ")</f>
        <v>#NAME?</v>
      </c>
      <c r="H1582" s="121"/>
      <c r="I1582" s="122"/>
      <c r="J1582" s="122"/>
      <c r="K1582" s="122"/>
      <c r="L1582" s="122"/>
      <c r="M1582" s="122"/>
      <c r="N1582" s="123">
        <f t="shared" si="41"/>
        <v>0</v>
      </c>
    </row>
    <row r="1583" spans="1:14" ht="14.5" hidden="1">
      <c r="A1583" s="252"/>
      <c r="B1583" s="137"/>
      <c r="C1583" s="138"/>
      <c r="D1583" s="158"/>
      <c r="E1583" s="140"/>
      <c r="F1583" s="121"/>
      <c r="G1583" s="160" t="e">
        <f ca="1">_xludf.IFS(F1583=BASE_DATOS!R$2,"N/A",F1583=BASE_DATOS!R$3,"N/A",F1583=BASE_DATOS!R$4,"INDICAR",F1583=BASE_DATOS!R$7,"N/A",F1583=BASE_DATOS!R$5,"INDICAR",F1583=BASE_DATOS!R$6,"INDICAR",F1583=BASE_DATOS!R$8," INDICAR",F1583=BASE_DATOS!R$9," ")</f>
        <v>#NAME?</v>
      </c>
      <c r="H1583" s="121"/>
      <c r="I1583" s="122"/>
      <c r="J1583" s="122"/>
      <c r="K1583" s="122"/>
      <c r="L1583" s="122"/>
      <c r="M1583" s="122"/>
      <c r="N1583" s="123">
        <f t="shared" si="41"/>
        <v>0</v>
      </c>
    </row>
    <row r="1584" spans="1:14" ht="14.5" hidden="1">
      <c r="A1584" s="252"/>
      <c r="B1584" s="137"/>
      <c r="C1584" s="138"/>
      <c r="D1584" s="158"/>
      <c r="E1584" s="140"/>
      <c r="F1584" s="121"/>
      <c r="G1584" s="160" t="e">
        <f ca="1">_xludf.IFS(F1584=BASE_DATOS!R$2,"N/A",F1584=BASE_DATOS!R$3,"N/A",F1584=BASE_DATOS!R$4,"INDICAR",F1584=BASE_DATOS!R$7,"N/A",F1584=BASE_DATOS!R$5,"INDICAR",F1584=BASE_DATOS!R$6,"INDICAR",F1584=BASE_DATOS!R$8," INDICAR",F1584=BASE_DATOS!R$9," ")</f>
        <v>#NAME?</v>
      </c>
      <c r="H1584" s="121"/>
      <c r="I1584" s="122"/>
      <c r="J1584" s="122"/>
      <c r="K1584" s="122"/>
      <c r="L1584" s="122"/>
      <c r="M1584" s="122"/>
      <c r="N1584" s="123">
        <f t="shared" si="41"/>
        <v>0</v>
      </c>
    </row>
    <row r="1585" spans="1:14" ht="14.5" hidden="1">
      <c r="A1585" s="252"/>
      <c r="B1585" s="137"/>
      <c r="C1585" s="138"/>
      <c r="D1585" s="158"/>
      <c r="E1585" s="140"/>
      <c r="F1585" s="121"/>
      <c r="G1585" s="160" t="e">
        <f ca="1">_xludf.IFS(F1585=BASE_DATOS!R$2,"N/A",F1585=BASE_DATOS!R$3,"N/A",F1585=BASE_DATOS!R$4,"INDICAR",F1585=BASE_DATOS!R$7,"N/A",F1585=BASE_DATOS!R$5,"INDICAR",F1585=BASE_DATOS!R$6,"INDICAR",F1585=BASE_DATOS!R$8," INDICAR",F1585=BASE_DATOS!R$9," ")</f>
        <v>#NAME?</v>
      </c>
      <c r="H1585" s="121"/>
      <c r="I1585" s="122"/>
      <c r="J1585" s="122"/>
      <c r="K1585" s="122"/>
      <c r="L1585" s="122"/>
      <c r="M1585" s="122"/>
      <c r="N1585" s="123">
        <f t="shared" si="41"/>
        <v>0</v>
      </c>
    </row>
    <row r="1586" spans="1:14" ht="14.5" hidden="1">
      <c r="A1586" s="252"/>
      <c r="B1586" s="137"/>
      <c r="C1586" s="138"/>
      <c r="D1586" s="158"/>
      <c r="E1586" s="140"/>
      <c r="F1586" s="121"/>
      <c r="G1586" s="160" t="e">
        <f ca="1">_xludf.IFS(F1586=BASE_DATOS!R$2,"N/A",F1586=BASE_DATOS!R$3,"N/A",F1586=BASE_DATOS!R$4,"INDICAR",F1586=BASE_DATOS!R$7,"N/A",F1586=BASE_DATOS!R$5,"INDICAR",F1586=BASE_DATOS!R$6,"INDICAR",F1586=BASE_DATOS!R$8," INDICAR",F1586=BASE_DATOS!R$9," ")</f>
        <v>#NAME?</v>
      </c>
      <c r="H1586" s="121"/>
      <c r="I1586" s="122"/>
      <c r="J1586" s="122"/>
      <c r="K1586" s="122"/>
      <c r="L1586" s="122"/>
      <c r="M1586" s="122"/>
      <c r="N1586" s="123">
        <f t="shared" si="41"/>
        <v>0</v>
      </c>
    </row>
    <row r="1587" spans="1:14" ht="14.5" hidden="1">
      <c r="A1587" s="252"/>
      <c r="B1587" s="137"/>
      <c r="C1587" s="138"/>
      <c r="D1587" s="158"/>
      <c r="E1587" s="140"/>
      <c r="F1587" s="121"/>
      <c r="G1587" s="160" t="e">
        <f ca="1">_xludf.IFS(F1587=BASE_DATOS!R$2,"N/A",F1587=BASE_DATOS!R$3,"N/A",F1587=BASE_DATOS!R$4,"INDICAR",F1587=BASE_DATOS!R$7,"N/A",F1587=BASE_DATOS!R$5,"INDICAR",F1587=BASE_DATOS!R$6,"INDICAR",F1587=BASE_DATOS!R$8," INDICAR",F1587=BASE_DATOS!R$9," ")</f>
        <v>#NAME?</v>
      </c>
      <c r="H1587" s="121"/>
      <c r="I1587" s="122"/>
      <c r="J1587" s="122"/>
      <c r="K1587" s="122"/>
      <c r="L1587" s="122"/>
      <c r="M1587" s="122"/>
      <c r="N1587" s="123">
        <f t="shared" si="41"/>
        <v>0</v>
      </c>
    </row>
    <row r="1588" spans="1:14" ht="14.5" hidden="1">
      <c r="A1588" s="252"/>
      <c r="B1588" s="137"/>
      <c r="C1588" s="138"/>
      <c r="D1588" s="158"/>
      <c r="E1588" s="140"/>
      <c r="F1588" s="121"/>
      <c r="G1588" s="160" t="e">
        <f ca="1">_xludf.IFS(F1588=BASE_DATOS!R$2,"N/A",F1588=BASE_DATOS!R$3,"N/A",F1588=BASE_DATOS!R$4,"INDICAR",F1588=BASE_DATOS!R$7,"N/A",F1588=BASE_DATOS!R$5,"INDICAR",F1588=BASE_DATOS!R$6,"INDICAR",F1588=BASE_DATOS!R$8," INDICAR",F1588=BASE_DATOS!R$9," ")</f>
        <v>#NAME?</v>
      </c>
      <c r="H1588" s="121"/>
      <c r="I1588" s="122"/>
      <c r="J1588" s="122"/>
      <c r="K1588" s="122"/>
      <c r="L1588" s="122"/>
      <c r="M1588" s="122"/>
      <c r="N1588" s="123">
        <f t="shared" si="41"/>
        <v>0</v>
      </c>
    </row>
    <row r="1589" spans="1:14" ht="14.5" hidden="1">
      <c r="A1589" s="252"/>
      <c r="B1589" s="137"/>
      <c r="C1589" s="138"/>
      <c r="D1589" s="158"/>
      <c r="E1589" s="140"/>
      <c r="F1589" s="121"/>
      <c r="G1589" s="160" t="e">
        <f ca="1">_xludf.IFS(F1589=BASE_DATOS!R$2,"N/A",F1589=BASE_DATOS!R$3,"N/A",F1589=BASE_DATOS!R$4,"INDICAR",F1589=BASE_DATOS!R$7,"N/A",F1589=BASE_DATOS!R$5,"INDICAR",F1589=BASE_DATOS!R$6,"INDICAR",F1589=BASE_DATOS!R$8," INDICAR",F1589=BASE_DATOS!R$9," ")</f>
        <v>#NAME?</v>
      </c>
      <c r="H1589" s="121"/>
      <c r="I1589" s="122"/>
      <c r="J1589" s="122"/>
      <c r="K1589" s="122"/>
      <c r="L1589" s="122"/>
      <c r="M1589" s="122"/>
      <c r="N1589" s="123">
        <f t="shared" si="41"/>
        <v>0</v>
      </c>
    </row>
    <row r="1590" spans="1:14" ht="14.5" hidden="1">
      <c r="A1590" s="253"/>
      <c r="B1590" s="137"/>
      <c r="C1590" s="140"/>
      <c r="D1590" s="158"/>
      <c r="E1590" s="140"/>
      <c r="F1590" s="121"/>
      <c r="G1590" s="160" t="e">
        <f ca="1">_xludf.IFS(F1590=BASE_DATOS!R$2,"N/A",F1590=BASE_DATOS!R$3,"N/A",F1590=BASE_DATOS!R$4,"INDICAR",F1590=BASE_DATOS!R$7,"N/A",F1590=BASE_DATOS!R$5,"INDICAR",F1590=BASE_DATOS!R$6,"INDICAR",F1590=BASE_DATOS!R$8," INDICAR",F1590=BASE_DATOS!R$9," ")</f>
        <v>#NAME?</v>
      </c>
      <c r="H1590" s="121"/>
      <c r="I1590" s="122"/>
      <c r="J1590" s="122"/>
      <c r="K1590" s="122"/>
      <c r="L1590" s="122"/>
      <c r="M1590" s="122"/>
      <c r="N1590" s="123">
        <f t="shared" si="41"/>
        <v>0</v>
      </c>
    </row>
    <row r="1591" spans="1:14" ht="14.5">
      <c r="A1591" s="142"/>
      <c r="B1591" s="143"/>
      <c r="C1591" s="142"/>
      <c r="D1591" s="142"/>
      <c r="E1591" s="142"/>
      <c r="F1591" s="142"/>
      <c r="G1591" s="142"/>
      <c r="H1591" s="142"/>
      <c r="I1591" s="142"/>
      <c r="J1591" s="143"/>
      <c r="K1591" s="143"/>
      <c r="L1591" s="143"/>
      <c r="M1591" s="143"/>
      <c r="N1591" s="144"/>
    </row>
    <row r="1592" spans="1:14" ht="14.5">
      <c r="A1592" s="145"/>
      <c r="B1592" s="146"/>
      <c r="C1592" s="145"/>
      <c r="D1592" s="145"/>
      <c r="E1592" s="145"/>
      <c r="F1592" s="145"/>
      <c r="G1592" s="145"/>
      <c r="H1592" s="145"/>
      <c r="I1592" s="145"/>
      <c r="J1592" s="146"/>
      <c r="K1592" s="146"/>
      <c r="L1592" s="146"/>
      <c r="M1592" s="146"/>
      <c r="N1592" s="147"/>
    </row>
    <row r="1593" spans="1:14" ht="21.75" customHeight="1">
      <c r="A1593" s="254" t="s">
        <v>413</v>
      </c>
      <c r="B1593" s="255"/>
      <c r="C1593" s="254" t="s">
        <v>285</v>
      </c>
      <c r="D1593" s="256"/>
      <c r="E1593" s="256"/>
      <c r="F1593" s="256"/>
      <c r="G1593" s="256"/>
      <c r="H1593" s="256"/>
      <c r="I1593" s="256"/>
      <c r="J1593" s="256"/>
      <c r="K1593" s="256"/>
      <c r="L1593" s="256"/>
      <c r="M1593" s="256"/>
      <c r="N1593" s="255"/>
    </row>
    <row r="1594" spans="1:14" ht="31">
      <c r="A1594" s="99" t="s">
        <v>19</v>
      </c>
      <c r="B1594" s="254" t="s">
        <v>90</v>
      </c>
      <c r="C1594" s="255"/>
      <c r="D1594" s="99" t="s">
        <v>447</v>
      </c>
      <c r="E1594" s="258" t="str">
        <f t="array" ref="E1594">INDEX(BASE_DATOS!U$2:U$103,MATCH(C1593,BASE_DATOS!W$2:W$103,0))</f>
        <v>Impulsar la internacionalización del quehacer sustantivo mediante acciones transversales conducentes al fortalecimiento de alianzas, redes, cooperación, movilidad e intercambio para el fortalecimiento de la vinculación de la Universidad en el contexto global</v>
      </c>
      <c r="F1594" s="256"/>
      <c r="G1594" s="256"/>
      <c r="H1594" s="256"/>
      <c r="I1594" s="256"/>
      <c r="J1594" s="256"/>
      <c r="K1594" s="256"/>
      <c r="L1594" s="256"/>
      <c r="M1594" s="256"/>
      <c r="N1594" s="255"/>
    </row>
    <row r="1595" spans="1:14" ht="27" customHeight="1">
      <c r="A1595" s="259" t="s">
        <v>415</v>
      </c>
      <c r="B1595" s="277" t="s">
        <v>292</v>
      </c>
      <c r="C1595" s="261"/>
      <c r="D1595" s="262"/>
      <c r="E1595" s="268" t="s">
        <v>416</v>
      </c>
      <c r="F1595" s="273" t="e">
        <f t="array" ref="F1595">INDEX(BASE_DATOS!Y$2:Y$103,MATCH(B1595,BASE_DATOS!X$2:X$103,0))</f>
        <v>#VALUE!</v>
      </c>
      <c r="G1595" s="247"/>
      <c r="H1595" s="247"/>
      <c r="I1595" s="274" t="s">
        <v>417</v>
      </c>
      <c r="J1595" s="283" t="e">
        <f t="array" ref="J1595">INDEX(BASE_DATOS!Z$2:Z$103,MATCH(B1595,BASE_DATOS!X$2:X$103,0))</f>
        <v>#VALUE!</v>
      </c>
      <c r="K1595" s="256"/>
      <c r="L1595" s="256"/>
      <c r="M1595" s="256"/>
      <c r="N1595" s="255"/>
    </row>
    <row r="1596" spans="1:14" ht="16.5" customHeight="1">
      <c r="A1596" s="252"/>
      <c r="B1596" s="263"/>
      <c r="C1596" s="247"/>
      <c r="D1596" s="264"/>
      <c r="E1596" s="252"/>
      <c r="F1596" s="247"/>
      <c r="G1596" s="247"/>
      <c r="H1596" s="247"/>
      <c r="I1596" s="252"/>
      <c r="J1596" s="276"/>
      <c r="K1596" s="256"/>
      <c r="L1596" s="256"/>
      <c r="M1596" s="256"/>
      <c r="N1596" s="255"/>
    </row>
    <row r="1597" spans="1:14" ht="16.5" customHeight="1">
      <c r="A1597" s="252"/>
      <c r="B1597" s="263"/>
      <c r="C1597" s="247"/>
      <c r="D1597" s="264"/>
      <c r="E1597" s="252"/>
      <c r="F1597" s="247"/>
      <c r="G1597" s="247"/>
      <c r="H1597" s="247"/>
      <c r="I1597" s="252"/>
      <c r="J1597" s="276"/>
      <c r="K1597" s="256"/>
      <c r="L1597" s="256"/>
      <c r="M1597" s="256"/>
      <c r="N1597" s="255"/>
    </row>
    <row r="1598" spans="1:14" ht="16.5" customHeight="1">
      <c r="A1598" s="253"/>
      <c r="B1598" s="265"/>
      <c r="C1598" s="266"/>
      <c r="D1598" s="267"/>
      <c r="E1598" s="253"/>
      <c r="F1598" s="266"/>
      <c r="G1598" s="266"/>
      <c r="H1598" s="266"/>
      <c r="I1598" s="253"/>
      <c r="J1598" s="276"/>
      <c r="K1598" s="256"/>
      <c r="L1598" s="256"/>
      <c r="M1598" s="256"/>
      <c r="N1598" s="255"/>
    </row>
    <row r="1599" spans="1:14" ht="21.75" customHeight="1">
      <c r="A1599" s="269" t="s">
        <v>418</v>
      </c>
      <c r="B1599" s="269" t="s">
        <v>419</v>
      </c>
      <c r="C1599" s="270" t="s">
        <v>420</v>
      </c>
      <c r="D1599" s="269" t="s">
        <v>421</v>
      </c>
      <c r="E1599" s="269" t="s">
        <v>422</v>
      </c>
      <c r="F1599" s="272" t="s">
        <v>16</v>
      </c>
      <c r="G1599" s="269" t="s">
        <v>423</v>
      </c>
      <c r="H1599" s="269" t="s">
        <v>424</v>
      </c>
      <c r="I1599" s="271" t="s">
        <v>425</v>
      </c>
      <c r="J1599" s="256"/>
      <c r="K1599" s="256"/>
      <c r="L1599" s="256"/>
      <c r="M1599" s="256"/>
      <c r="N1599" s="255"/>
    </row>
    <row r="1600" spans="1:14" ht="21.75" customHeight="1">
      <c r="A1600" s="253"/>
      <c r="B1600" s="253"/>
      <c r="C1600" s="253"/>
      <c r="D1600" s="253"/>
      <c r="E1600" s="253"/>
      <c r="F1600" s="265"/>
      <c r="G1600" s="253"/>
      <c r="H1600" s="253"/>
      <c r="I1600" s="100">
        <v>2023</v>
      </c>
      <c r="J1600" s="100">
        <v>2024</v>
      </c>
      <c r="K1600" s="100">
        <v>2025</v>
      </c>
      <c r="L1600" s="100">
        <v>2026</v>
      </c>
      <c r="M1600" s="100">
        <v>2027</v>
      </c>
      <c r="N1600" s="148" t="s">
        <v>426</v>
      </c>
    </row>
    <row r="1601" spans="1:14" ht="14.5">
      <c r="A1601" s="248" t="s">
        <v>851</v>
      </c>
      <c r="B1601" s="137" t="s">
        <v>121</v>
      </c>
      <c r="C1601" s="138" t="s">
        <v>852</v>
      </c>
      <c r="D1601" s="158">
        <v>1</v>
      </c>
      <c r="E1601" s="140">
        <v>0</v>
      </c>
      <c r="F1601" s="121" t="s">
        <v>25</v>
      </c>
      <c r="G1601" s="141" t="e">
        <f ca="1">_xludf.IFS(F1601=BASE_DATOS!R$2,"N/A",F1601=BASE_DATOS!R$3,"N/A",F1601=BASE_DATOS!R$4,"INDICAR",F1601=BASE_DATOS!R$7,"N/A",F1601=BASE_DATOS!R$5,"INDICAR",F1601=BASE_DATOS!R$6,"INDICAR",F1601=BASE_DATOS!R$8," INDICAR",F1601=BASE_DATOS!R$9," ")</f>
        <v>#NAME?</v>
      </c>
      <c r="H1601" s="121" t="s">
        <v>430</v>
      </c>
      <c r="I1601" s="122">
        <v>0.2</v>
      </c>
      <c r="J1601" s="122">
        <v>0.2</v>
      </c>
      <c r="K1601" s="122">
        <v>0.2</v>
      </c>
      <c r="L1601" s="122">
        <v>0.2</v>
      </c>
      <c r="M1601" s="122">
        <v>0.2</v>
      </c>
      <c r="N1601" s="123">
        <f>SUM(I1601:M1601)</f>
        <v>1</v>
      </c>
    </row>
    <row r="1602" spans="1:14" ht="14.5">
      <c r="A1602" s="249"/>
      <c r="B1602" s="137" t="s">
        <v>85</v>
      </c>
      <c r="C1602" s="138" t="s">
        <v>852</v>
      </c>
      <c r="D1602" s="159">
        <v>1</v>
      </c>
      <c r="E1602" s="113">
        <v>0</v>
      </c>
      <c r="F1602" s="114" t="s">
        <v>25</v>
      </c>
      <c r="G1602" s="107" t="s">
        <v>428</v>
      </c>
      <c r="H1602" s="114" t="s">
        <v>509</v>
      </c>
      <c r="I1602" s="154"/>
      <c r="J1602" s="154">
        <v>0.25</v>
      </c>
      <c r="K1602" s="154">
        <v>0.25</v>
      </c>
      <c r="L1602" s="154">
        <v>0.25</v>
      </c>
      <c r="M1602" s="154">
        <v>0.25</v>
      </c>
      <c r="N1602" s="109">
        <v>1</v>
      </c>
    </row>
    <row r="1603" spans="1:14" ht="37.5">
      <c r="A1603" s="249"/>
      <c r="B1603" s="137" t="s">
        <v>130</v>
      </c>
      <c r="C1603" s="138" t="s">
        <v>853</v>
      </c>
      <c r="D1603" s="158">
        <v>10</v>
      </c>
      <c r="E1603" s="140">
        <v>1</v>
      </c>
      <c r="F1603" s="121" t="s">
        <v>75</v>
      </c>
      <c r="G1603" s="160" t="s">
        <v>452</v>
      </c>
      <c r="H1603" s="121" t="s">
        <v>430</v>
      </c>
      <c r="I1603" s="122">
        <v>0.2</v>
      </c>
      <c r="J1603" s="122">
        <v>0.2</v>
      </c>
      <c r="K1603" s="122">
        <v>0.2</v>
      </c>
      <c r="L1603" s="122">
        <v>0.2</v>
      </c>
      <c r="M1603" s="122">
        <v>0.2</v>
      </c>
      <c r="N1603" s="123">
        <f t="shared" ref="N1603:N1633" si="42">SUM(I1603:M1603)</f>
        <v>1</v>
      </c>
    </row>
    <row r="1604" spans="1:14" ht="14.5" hidden="1">
      <c r="A1604" s="249"/>
      <c r="B1604" s="137"/>
      <c r="C1604" s="138"/>
      <c r="D1604" s="158"/>
      <c r="E1604" s="140"/>
      <c r="F1604" s="121"/>
      <c r="G1604" s="160" t="e">
        <f ca="1">_xludf.IFS(F1604=BASE_DATOS!R$2,"N/A",F1604=BASE_DATOS!R$3,"N/A",F1604=BASE_DATOS!R$4,"INDICAR",F1604=BASE_DATOS!R$7,"N/A",F1604=BASE_DATOS!R$5,"INDICAR",F1604=BASE_DATOS!R$6,"INDICAR",F1604=BASE_DATOS!R$8," INDICAR",F1604=BASE_DATOS!R$9," ")</f>
        <v>#NAME?</v>
      </c>
      <c r="H1604" s="121"/>
      <c r="I1604" s="122"/>
      <c r="J1604" s="122"/>
      <c r="K1604" s="122"/>
      <c r="L1604" s="122"/>
      <c r="M1604" s="122"/>
      <c r="N1604" s="123">
        <f t="shared" si="42"/>
        <v>0</v>
      </c>
    </row>
    <row r="1605" spans="1:14" ht="29">
      <c r="A1605" s="249"/>
      <c r="B1605" s="137" t="s">
        <v>111</v>
      </c>
      <c r="C1605" s="138" t="s">
        <v>854</v>
      </c>
      <c r="D1605" s="158">
        <v>5</v>
      </c>
      <c r="E1605" s="140">
        <v>0</v>
      </c>
      <c r="F1605" s="121" t="s">
        <v>25</v>
      </c>
      <c r="G1605" s="160" t="e">
        <f ca="1">_xludf.IFS(F1605=BASE_DATOS!R$2,"N/A",F1605=BASE_DATOS!R$3,"N/A",F1605=BASE_DATOS!R$4,"INDICAR",F1605=BASE_DATOS!R$7,"N/A",F1605=BASE_DATOS!R$5,"INDICAR",F1605=BASE_DATOS!R$6,"INDICAR",F1605=BASE_DATOS!R$8," INDICAR",F1605=BASE_DATOS!R$9," ")</f>
        <v>#NAME?</v>
      </c>
      <c r="H1605" s="121" t="s">
        <v>430</v>
      </c>
      <c r="I1605" s="122">
        <v>0.2</v>
      </c>
      <c r="J1605" s="122">
        <v>0.2</v>
      </c>
      <c r="K1605" s="122">
        <v>0.2</v>
      </c>
      <c r="L1605" s="122">
        <v>0.2</v>
      </c>
      <c r="M1605" s="122">
        <v>0.2</v>
      </c>
      <c r="N1605" s="123">
        <f t="shared" si="42"/>
        <v>1</v>
      </c>
    </row>
    <row r="1606" spans="1:14" ht="29">
      <c r="A1606" s="249"/>
      <c r="B1606" s="137" t="s">
        <v>111</v>
      </c>
      <c r="C1606" s="140" t="s">
        <v>855</v>
      </c>
      <c r="D1606" s="158">
        <v>3</v>
      </c>
      <c r="E1606" s="140">
        <v>0</v>
      </c>
      <c r="F1606" s="121" t="s">
        <v>25</v>
      </c>
      <c r="G1606" s="160" t="e">
        <f ca="1">_xludf.IFS(F1606=BASE_DATOS!R$2,"N/A",F1606=BASE_DATOS!R$3,"N/A",F1606=BASE_DATOS!R$4,"INDICAR",F1606=BASE_DATOS!R$7,"N/A",F1606=BASE_DATOS!R$5,"INDICAR",F1606=BASE_DATOS!R$6,"INDICAR",F1606=BASE_DATOS!R$8," INDICAR",F1606=BASE_DATOS!R$9," ")</f>
        <v>#NAME?</v>
      </c>
      <c r="H1606" s="121" t="s">
        <v>430</v>
      </c>
      <c r="I1606" s="122">
        <v>0.2</v>
      </c>
      <c r="J1606" s="122">
        <v>0.2</v>
      </c>
      <c r="K1606" s="122">
        <v>0.2</v>
      </c>
      <c r="L1606" s="122">
        <v>0.2</v>
      </c>
      <c r="M1606" s="122">
        <v>0.2</v>
      </c>
      <c r="N1606" s="123">
        <f t="shared" si="42"/>
        <v>1</v>
      </c>
    </row>
    <row r="1607" spans="1:14" ht="37.5">
      <c r="A1607" s="249"/>
      <c r="B1607" s="137" t="s">
        <v>85</v>
      </c>
      <c r="C1607" s="140" t="s">
        <v>856</v>
      </c>
      <c r="D1607" s="162">
        <v>10</v>
      </c>
      <c r="E1607" s="156"/>
      <c r="F1607" s="126" t="s">
        <v>25</v>
      </c>
      <c r="G1607" s="141" t="e">
        <f ca="1">_xludf.IFS(F1607=BASE_DATOS!R$2,"N/A",F1607=BASE_DATOS!R$3,"N/A",F1607=BASE_DATOS!R$4,"INDICAR",F1607=BASE_DATOS!R$7,"N/A",F1607=BASE_DATOS!R$5,"INDICAR",F1607=BASE_DATOS!R$6,"INDICAR",F1607=BASE_DATOS!R$8," INDICAR",F1607=BASE_DATOS!R$9," ")</f>
        <v>#NAME?</v>
      </c>
      <c r="H1607" s="126" t="s">
        <v>430</v>
      </c>
      <c r="I1607" s="127">
        <v>0.2</v>
      </c>
      <c r="J1607" s="127">
        <v>0.2</v>
      </c>
      <c r="K1607" s="127">
        <v>0.2</v>
      </c>
      <c r="L1607" s="127">
        <v>0.2</v>
      </c>
      <c r="M1607" s="127">
        <v>0.2</v>
      </c>
      <c r="N1607" s="123">
        <f t="shared" si="42"/>
        <v>1</v>
      </c>
    </row>
    <row r="1608" spans="1:14" ht="37.5">
      <c r="A1608" s="249"/>
      <c r="B1608" s="137" t="s">
        <v>39</v>
      </c>
      <c r="C1608" s="140" t="s">
        <v>857</v>
      </c>
      <c r="D1608" s="162">
        <v>10</v>
      </c>
      <c r="E1608" s="103">
        <v>0</v>
      </c>
      <c r="F1608" s="126" t="s">
        <v>103</v>
      </c>
      <c r="G1608" s="141" t="e">
        <f ca="1">_xludf.IFS(F1608=BASE_DATOS!R$2,"N/A",F1608=BASE_DATOS!R$3,"N/A",F1608=BASE_DATOS!R$4,"INDICAR",F1608=BASE_DATOS!R$7,"N/A",F1608=BASE_DATOS!R$5,"INDICAR",F1608=BASE_DATOS!R$6,"INDICAR",F1608=BASE_DATOS!R$8," INDICAR",F1608=BASE_DATOS!R$9," ")</f>
        <v>#NAME?</v>
      </c>
      <c r="H1608" s="126" t="s">
        <v>430</v>
      </c>
      <c r="I1608" s="127">
        <v>0.2</v>
      </c>
      <c r="J1608" s="127">
        <v>0.2</v>
      </c>
      <c r="K1608" s="127">
        <v>0.2</v>
      </c>
      <c r="L1608" s="127">
        <v>0.2</v>
      </c>
      <c r="M1608" s="127">
        <v>0.2</v>
      </c>
      <c r="N1608" s="123">
        <f t="shared" si="42"/>
        <v>1</v>
      </c>
    </row>
    <row r="1609" spans="1:14" ht="62.5">
      <c r="A1609" s="249"/>
      <c r="B1609" s="137" t="s">
        <v>135</v>
      </c>
      <c r="C1609" s="140" t="s">
        <v>858</v>
      </c>
      <c r="D1609" s="158">
        <v>15</v>
      </c>
      <c r="E1609" s="140">
        <v>0</v>
      </c>
      <c r="F1609" s="121" t="s">
        <v>103</v>
      </c>
      <c r="G1609" s="160" t="e">
        <f ca="1">_xludf.IFS(F1609=BASE_DATOS!R$2,"N/A",F1609=BASE_DATOS!R$3,"N/A",F1609=BASE_DATOS!R$4,"INDICAR",F1609=BASE_DATOS!R$7,"N/A",F1609=BASE_DATOS!R$5,"INDICAR",F1609=BASE_DATOS!R$6,"INDICAR",F1609=BASE_DATOS!R$8," INDICAR",F1609=BASE_DATOS!R$9," ")</f>
        <v>#NAME?</v>
      </c>
      <c r="H1609" s="121" t="s">
        <v>430</v>
      </c>
      <c r="I1609" s="234">
        <v>0.2</v>
      </c>
      <c r="J1609" s="235">
        <v>0.2</v>
      </c>
      <c r="K1609" s="235">
        <v>0.2</v>
      </c>
      <c r="L1609" s="235">
        <v>0.2</v>
      </c>
      <c r="M1609" s="235">
        <v>0.2</v>
      </c>
      <c r="N1609" s="123">
        <f t="shared" si="42"/>
        <v>1</v>
      </c>
    </row>
    <row r="1610" spans="1:14" ht="14.5">
      <c r="A1610" s="249"/>
      <c r="B1610" s="137" t="s">
        <v>71</v>
      </c>
      <c r="C1610" s="140" t="s">
        <v>859</v>
      </c>
      <c r="D1610" s="158">
        <v>1</v>
      </c>
      <c r="E1610" s="140">
        <v>0</v>
      </c>
      <c r="F1610" s="121" t="s">
        <v>103</v>
      </c>
      <c r="G1610" s="160" t="e">
        <f ca="1">_xludf.IFS(F1610=BASE_DATOS!R$2,"N/A",F1610=BASE_DATOS!R$3,"N/A",F1610=BASE_DATOS!R$4,"INDICAR",F1610=BASE_DATOS!R$7,"N/A",F1610=BASE_DATOS!R$5,"INDICAR",F1610=BASE_DATOS!R$6,"INDICAR",F1610=BASE_DATOS!R$8," INDICAR",F1610=BASE_DATOS!R$9," ")</f>
        <v>#NAME?</v>
      </c>
      <c r="H1610" s="121" t="s">
        <v>430</v>
      </c>
      <c r="I1610" s="122">
        <v>0.2</v>
      </c>
      <c r="J1610" s="122">
        <v>0.2</v>
      </c>
      <c r="K1610" s="122">
        <v>0.2</v>
      </c>
      <c r="L1610" s="122">
        <v>0.2</v>
      </c>
      <c r="M1610" s="122">
        <v>0.2</v>
      </c>
      <c r="N1610" s="123">
        <f t="shared" si="42"/>
        <v>1</v>
      </c>
    </row>
    <row r="1611" spans="1:14" ht="37.5">
      <c r="A1611" s="249"/>
      <c r="B1611" s="137" t="s">
        <v>55</v>
      </c>
      <c r="C1611" s="140" t="s">
        <v>860</v>
      </c>
      <c r="D1611" s="158">
        <v>1</v>
      </c>
      <c r="E1611" s="140">
        <v>0</v>
      </c>
      <c r="F1611" s="121" t="s">
        <v>103</v>
      </c>
      <c r="G1611" s="160" t="e">
        <f ca="1">_xludf.IFS(F1611=BASE_DATOS!R$2,"N/A",F1611=BASE_DATOS!R$3,"N/A",F1611=BASE_DATOS!R$4,"INDICAR",F1611=BASE_DATOS!R$7,"N/A",F1611=BASE_DATOS!R$5,"INDICAR",F1611=BASE_DATOS!R$6,"INDICAR",F1611=BASE_DATOS!R$8," INDICAR",F1611=BASE_DATOS!R$9," ")</f>
        <v>#NAME?</v>
      </c>
      <c r="H1611" s="121" t="s">
        <v>430</v>
      </c>
      <c r="I1611" s="122">
        <v>0.2</v>
      </c>
      <c r="J1611" s="122">
        <v>0.2</v>
      </c>
      <c r="K1611" s="122">
        <v>0.2</v>
      </c>
      <c r="L1611" s="122">
        <v>0.2</v>
      </c>
      <c r="M1611" s="122">
        <v>0.2</v>
      </c>
      <c r="N1611" s="123">
        <f t="shared" si="42"/>
        <v>1</v>
      </c>
    </row>
    <row r="1612" spans="1:14" ht="87.5">
      <c r="A1612" s="249"/>
      <c r="B1612" s="137" t="s">
        <v>142</v>
      </c>
      <c r="C1612" s="140" t="s">
        <v>861</v>
      </c>
      <c r="D1612" s="158">
        <v>10</v>
      </c>
      <c r="E1612" s="140"/>
      <c r="F1612" s="121" t="s">
        <v>25</v>
      </c>
      <c r="G1612" s="160" t="e">
        <f ca="1">_xludf.IFS(F1612=BASE_DATOS!R$2,"N/A",F1612=BASE_DATOS!R$3,"N/A",F1612=BASE_DATOS!R$4,"INDICAR",F1612=BASE_DATOS!R$7,"N/A",F1612=BASE_DATOS!R$5,"INDICAR",F1612=BASE_DATOS!R$6,"INDICAR",F1612=BASE_DATOS!R$8," INDICAR",F1612=BASE_DATOS!R$9," ")</f>
        <v>#NAME?</v>
      </c>
      <c r="H1612" s="121" t="s">
        <v>430</v>
      </c>
      <c r="I1612" s="122">
        <v>0.2</v>
      </c>
      <c r="J1612" s="122">
        <v>0.2</v>
      </c>
      <c r="K1612" s="122">
        <v>0.2</v>
      </c>
      <c r="L1612" s="122">
        <v>0.2</v>
      </c>
      <c r="M1612" s="122">
        <v>0.2</v>
      </c>
      <c r="N1612" s="123">
        <f t="shared" si="42"/>
        <v>1</v>
      </c>
    </row>
    <row r="1613" spans="1:14" ht="75">
      <c r="A1613" s="249"/>
      <c r="B1613" s="137" t="s">
        <v>142</v>
      </c>
      <c r="C1613" s="140" t="s">
        <v>862</v>
      </c>
      <c r="D1613" s="158">
        <v>5</v>
      </c>
      <c r="E1613" s="140"/>
      <c r="F1613" s="121" t="s">
        <v>25</v>
      </c>
      <c r="G1613" s="160" t="e">
        <f ca="1">_xludf.IFS(F1613=BASE_DATOS!R$2,"N/A",F1613=BASE_DATOS!R$3,"N/A",F1613=BASE_DATOS!R$4,"INDICAR",F1613=BASE_DATOS!R$7,"N/A",F1613=BASE_DATOS!R$5,"INDICAR",F1613=BASE_DATOS!R$6,"INDICAR",F1613=BASE_DATOS!R$8," INDICAR",F1613=BASE_DATOS!R$9," ")</f>
        <v>#NAME?</v>
      </c>
      <c r="H1613" s="121" t="s">
        <v>430</v>
      </c>
      <c r="I1613" s="122">
        <v>0.2</v>
      </c>
      <c r="J1613" s="122">
        <v>0.2</v>
      </c>
      <c r="K1613" s="122">
        <v>0.2</v>
      </c>
      <c r="L1613" s="122">
        <v>0.2</v>
      </c>
      <c r="M1613" s="122">
        <v>0.2</v>
      </c>
      <c r="N1613" s="123">
        <f t="shared" si="42"/>
        <v>1</v>
      </c>
    </row>
    <row r="1614" spans="1:14" ht="37.5">
      <c r="A1614" s="249"/>
      <c r="B1614" s="137" t="s">
        <v>142</v>
      </c>
      <c r="C1614" s="140" t="s">
        <v>863</v>
      </c>
      <c r="D1614" s="158">
        <v>1</v>
      </c>
      <c r="E1614" s="140"/>
      <c r="F1614" s="121" t="s">
        <v>25</v>
      </c>
      <c r="G1614" s="160" t="e">
        <f ca="1">_xludf.IFS(F1614=BASE_DATOS!R$2,"N/A",F1614=BASE_DATOS!R$3,"N/A",F1614=BASE_DATOS!R$4,"INDICAR",F1614=BASE_DATOS!R$7,"N/A",F1614=BASE_DATOS!R$5,"INDICAR",F1614=BASE_DATOS!R$6,"INDICAR",F1614=BASE_DATOS!R$8," INDICAR",F1614=BASE_DATOS!R$9," ")</f>
        <v>#NAME?</v>
      </c>
      <c r="H1614" s="121" t="s">
        <v>500</v>
      </c>
      <c r="I1614" s="122"/>
      <c r="J1614" s="122"/>
      <c r="K1614" s="122"/>
      <c r="L1614" s="122">
        <v>0.5</v>
      </c>
      <c r="M1614" s="122">
        <v>0.5</v>
      </c>
      <c r="N1614" s="123">
        <f t="shared" si="42"/>
        <v>1</v>
      </c>
    </row>
    <row r="1615" spans="1:14" ht="14.5">
      <c r="A1615" s="249"/>
      <c r="B1615" s="137" t="s">
        <v>99</v>
      </c>
      <c r="C1615" s="138" t="s">
        <v>864</v>
      </c>
      <c r="D1615" s="158">
        <v>1</v>
      </c>
      <c r="E1615" s="140"/>
      <c r="F1615" s="121" t="s">
        <v>103</v>
      </c>
      <c r="G1615" s="160"/>
      <c r="H1615" s="121" t="s">
        <v>509</v>
      </c>
      <c r="I1615" s="122"/>
      <c r="J1615" s="122">
        <v>0.25</v>
      </c>
      <c r="K1615" s="122">
        <v>0.25</v>
      </c>
      <c r="L1615" s="122">
        <v>0.25</v>
      </c>
      <c r="M1615" s="122">
        <v>0.25</v>
      </c>
      <c r="N1615" s="123">
        <f t="shared" si="42"/>
        <v>1</v>
      </c>
    </row>
    <row r="1616" spans="1:14" ht="15.5" hidden="1">
      <c r="A1616" s="249"/>
      <c r="B1616" s="137"/>
      <c r="C1616" s="236"/>
      <c r="D1616" s="158"/>
      <c r="E1616" s="140"/>
      <c r="F1616" s="121"/>
      <c r="G1616" s="160"/>
      <c r="H1616" s="121"/>
      <c r="I1616" s="122"/>
      <c r="J1616" s="122"/>
      <c r="K1616" s="122"/>
      <c r="L1616" s="122"/>
      <c r="M1616" s="122"/>
      <c r="N1616" s="123">
        <f t="shared" si="42"/>
        <v>0</v>
      </c>
    </row>
    <row r="1617" spans="1:14" ht="14.5" hidden="1">
      <c r="A1617" s="250"/>
      <c r="B1617" s="137"/>
      <c r="C1617" s="138"/>
      <c r="D1617" s="158"/>
      <c r="E1617" s="140"/>
      <c r="F1617" s="121"/>
      <c r="G1617" s="160" t="e">
        <f ca="1">_xludf.IFS(F1617=BASE_DATOS!R$2,"N/A",F1617=BASE_DATOS!R$3,"N/A",F1617=BASE_DATOS!R$4,"INDICAR",F1617=BASE_DATOS!R$7,"N/A",F1617=BASE_DATOS!R$5,"INDICAR",F1617=BASE_DATOS!R$6,"INDICAR",F1617=BASE_DATOS!R$8," INDICAR",F1617=BASE_DATOS!R$9," ")</f>
        <v>#NAME?</v>
      </c>
      <c r="H1617" s="121"/>
      <c r="I1617" s="122"/>
      <c r="J1617" s="122"/>
      <c r="K1617" s="122"/>
      <c r="L1617" s="122"/>
      <c r="M1617" s="122"/>
      <c r="N1617" s="123">
        <f t="shared" si="42"/>
        <v>0</v>
      </c>
    </row>
    <row r="1618" spans="1:14" ht="82" customHeight="1">
      <c r="A1618" s="298" t="s">
        <v>865</v>
      </c>
      <c r="B1618" s="137" t="s">
        <v>71</v>
      </c>
      <c r="C1618" s="140" t="s">
        <v>866</v>
      </c>
      <c r="D1618" s="158">
        <v>1</v>
      </c>
      <c r="E1618" s="140">
        <v>0</v>
      </c>
      <c r="F1618" s="121" t="s">
        <v>25</v>
      </c>
      <c r="G1618" s="160" t="e">
        <f ca="1">_xludf.IFS(F1618=BASE_DATOS!R$2,"N/A",F1618=BASE_DATOS!R$3,"N/A",F1618=BASE_DATOS!R$4,"INDICAR",F1618=BASE_DATOS!R$7,"N/A",F1618=BASE_DATOS!R$5,"INDICAR",F1618=BASE_DATOS!R$6,"INDICAR",F1618=BASE_DATOS!R$8," INDICAR",F1618=BASE_DATOS!R$9," ")</f>
        <v>#NAME?</v>
      </c>
      <c r="H1618" s="121" t="s">
        <v>430</v>
      </c>
      <c r="I1618" s="122">
        <v>0.2</v>
      </c>
      <c r="J1618" s="122">
        <v>0.2</v>
      </c>
      <c r="K1618" s="122">
        <v>0.2</v>
      </c>
      <c r="L1618" s="122">
        <v>0.2</v>
      </c>
      <c r="M1618" s="122">
        <v>0.2</v>
      </c>
      <c r="N1618" s="123">
        <f t="shared" si="42"/>
        <v>1</v>
      </c>
    </row>
    <row r="1619" spans="1:14" ht="14.5" hidden="1">
      <c r="A1619" s="249"/>
      <c r="B1619" s="137"/>
      <c r="C1619" s="138"/>
      <c r="D1619" s="158"/>
      <c r="E1619" s="140"/>
      <c r="F1619" s="121"/>
      <c r="G1619" s="160" t="e">
        <f ca="1">_xludf.IFS(F1619=BASE_DATOS!R$2,"N/A",F1619=BASE_DATOS!R$3,"N/A",F1619=BASE_DATOS!R$4,"INDICAR",F1619=BASE_DATOS!R$7,"N/A",F1619=BASE_DATOS!R$5,"INDICAR",F1619=BASE_DATOS!R$6,"INDICAR",F1619=BASE_DATOS!R$8," INDICAR",F1619=BASE_DATOS!R$9," ")</f>
        <v>#NAME?</v>
      </c>
      <c r="H1619" s="121"/>
      <c r="I1619" s="122"/>
      <c r="J1619" s="122"/>
      <c r="K1619" s="122"/>
      <c r="L1619" s="122"/>
      <c r="M1619" s="122"/>
      <c r="N1619" s="123">
        <f t="shared" si="42"/>
        <v>0</v>
      </c>
    </row>
    <row r="1620" spans="1:14" ht="14.5" hidden="1">
      <c r="A1620" s="249"/>
      <c r="B1620" s="137"/>
      <c r="C1620" s="138"/>
      <c r="D1620" s="158"/>
      <c r="E1620" s="140"/>
      <c r="F1620" s="121"/>
      <c r="G1620" s="160" t="e">
        <f ca="1">_xludf.IFS(F1620=BASE_DATOS!R$2,"N/A",F1620=BASE_DATOS!R$3,"N/A",F1620=BASE_DATOS!R$4,"INDICAR",F1620=BASE_DATOS!R$7,"N/A",F1620=BASE_DATOS!R$5,"INDICAR",F1620=BASE_DATOS!R$6,"INDICAR",F1620=BASE_DATOS!R$8," INDICAR",F1620=BASE_DATOS!R$9," ")</f>
        <v>#NAME?</v>
      </c>
      <c r="H1620" s="121"/>
      <c r="I1620" s="122"/>
      <c r="J1620" s="122"/>
      <c r="K1620" s="122"/>
      <c r="L1620" s="122"/>
      <c r="M1620" s="122"/>
      <c r="N1620" s="123">
        <f t="shared" si="42"/>
        <v>0</v>
      </c>
    </row>
    <row r="1621" spans="1:14" ht="14.5" hidden="1">
      <c r="A1621" s="249"/>
      <c r="B1621" s="137"/>
      <c r="C1621" s="138"/>
      <c r="D1621" s="158"/>
      <c r="E1621" s="140"/>
      <c r="F1621" s="121"/>
      <c r="G1621" s="160" t="e">
        <f ca="1">_xludf.IFS(F1621=BASE_DATOS!R$2,"N/A",F1621=BASE_DATOS!R$3,"N/A",F1621=BASE_DATOS!R$4,"INDICAR",F1621=BASE_DATOS!R$7,"N/A",F1621=BASE_DATOS!R$5,"INDICAR",F1621=BASE_DATOS!R$6,"INDICAR",F1621=BASE_DATOS!R$8," INDICAR",F1621=BASE_DATOS!R$9," ")</f>
        <v>#NAME?</v>
      </c>
      <c r="H1621" s="121"/>
      <c r="I1621" s="122"/>
      <c r="J1621" s="122"/>
      <c r="K1621" s="122"/>
      <c r="L1621" s="122"/>
      <c r="M1621" s="122"/>
      <c r="N1621" s="123">
        <f t="shared" si="42"/>
        <v>0</v>
      </c>
    </row>
    <row r="1622" spans="1:14" ht="14.5" hidden="1">
      <c r="A1622" s="250"/>
      <c r="B1622" s="137"/>
      <c r="C1622" s="140"/>
      <c r="D1622" s="158"/>
      <c r="E1622" s="140"/>
      <c r="F1622" s="121"/>
      <c r="G1622" s="160" t="e">
        <f ca="1">_xludf.IFS(F1622=BASE_DATOS!R$2,"N/A",F1622=BASE_DATOS!R$3,"N/A",F1622=BASE_DATOS!R$4,"INDICAR",F1622=BASE_DATOS!R$7,"N/A",F1622=BASE_DATOS!R$5,"INDICAR",F1622=BASE_DATOS!R$6,"INDICAR",F1622=BASE_DATOS!R$8," INDICAR",F1622=BASE_DATOS!R$9," ")</f>
        <v>#NAME?</v>
      </c>
      <c r="H1622" s="121"/>
      <c r="I1622" s="122"/>
      <c r="J1622" s="122"/>
      <c r="K1622" s="122"/>
      <c r="L1622" s="122"/>
      <c r="M1622" s="122"/>
      <c r="N1622" s="123">
        <f t="shared" si="42"/>
        <v>0</v>
      </c>
    </row>
    <row r="1623" spans="1:14" ht="15.5" hidden="1">
      <c r="A1623" s="251"/>
      <c r="B1623" s="137"/>
      <c r="C1623" s="236"/>
      <c r="D1623" s="158"/>
      <c r="E1623" s="140"/>
      <c r="F1623" s="121"/>
      <c r="G1623" s="160"/>
      <c r="H1623" s="121"/>
      <c r="I1623" s="122"/>
      <c r="J1623" s="122"/>
      <c r="K1623" s="122"/>
      <c r="L1623" s="122"/>
      <c r="M1623" s="122"/>
      <c r="N1623" s="123">
        <f t="shared" si="42"/>
        <v>0</v>
      </c>
    </row>
    <row r="1624" spans="1:14" ht="15.5" hidden="1">
      <c r="A1624" s="252"/>
      <c r="B1624" s="137"/>
      <c r="C1624" s="236"/>
      <c r="D1624" s="158"/>
      <c r="E1624" s="140"/>
      <c r="F1624" s="121"/>
      <c r="G1624" s="160"/>
      <c r="H1624" s="121"/>
      <c r="I1624" s="122"/>
      <c r="J1624" s="122"/>
      <c r="K1624" s="122"/>
      <c r="L1624" s="122"/>
      <c r="M1624" s="122"/>
      <c r="N1624" s="123">
        <f t="shared" si="42"/>
        <v>0</v>
      </c>
    </row>
    <row r="1625" spans="1:14" ht="15.5" hidden="1">
      <c r="A1625" s="252"/>
      <c r="B1625" s="137"/>
      <c r="C1625" s="236"/>
      <c r="D1625" s="158"/>
      <c r="E1625" s="140"/>
      <c r="F1625" s="121"/>
      <c r="G1625" s="160"/>
      <c r="H1625" s="121"/>
      <c r="I1625" s="122"/>
      <c r="J1625" s="122"/>
      <c r="K1625" s="122"/>
      <c r="L1625" s="122"/>
      <c r="M1625" s="122"/>
      <c r="N1625" s="123">
        <f t="shared" si="42"/>
        <v>0</v>
      </c>
    </row>
    <row r="1626" spans="1:14" ht="14.5" hidden="1">
      <c r="A1626" s="252"/>
      <c r="B1626" s="137"/>
      <c r="C1626" s="138"/>
      <c r="D1626" s="158"/>
      <c r="E1626" s="140"/>
      <c r="F1626" s="121"/>
      <c r="G1626" s="160" t="e">
        <f ca="1">_xludf.IFS(F1626=BASE_DATOS!R$2,"N/A",F1626=BASE_DATOS!R$3,"N/A",F1626=BASE_DATOS!R$4,"INDICAR",F1626=BASE_DATOS!R$7,"N/A",F1626=BASE_DATOS!R$5,"INDICAR",F1626=BASE_DATOS!R$6,"INDICAR",F1626=BASE_DATOS!R$8," INDICAR",F1626=BASE_DATOS!R$9," ")</f>
        <v>#NAME?</v>
      </c>
      <c r="H1626" s="121"/>
      <c r="I1626" s="122"/>
      <c r="J1626" s="122"/>
      <c r="K1626" s="122"/>
      <c r="L1626" s="122"/>
      <c r="M1626" s="122"/>
      <c r="N1626" s="123">
        <f t="shared" si="42"/>
        <v>0</v>
      </c>
    </row>
    <row r="1627" spans="1:14" ht="14.5" hidden="1">
      <c r="A1627" s="252"/>
      <c r="B1627" s="137"/>
      <c r="C1627" s="138"/>
      <c r="D1627" s="158"/>
      <c r="E1627" s="140"/>
      <c r="F1627" s="121"/>
      <c r="G1627" s="160" t="e">
        <f ca="1">_xludf.IFS(F1627=BASE_DATOS!R$2,"N/A",F1627=BASE_DATOS!R$3,"N/A",F1627=BASE_DATOS!R$4,"INDICAR",F1627=BASE_DATOS!R$7,"N/A",F1627=BASE_DATOS!R$5,"INDICAR",F1627=BASE_DATOS!R$6,"INDICAR",F1627=BASE_DATOS!R$8," INDICAR",F1627=BASE_DATOS!R$9," ")</f>
        <v>#NAME?</v>
      </c>
      <c r="H1627" s="121"/>
      <c r="I1627" s="122"/>
      <c r="J1627" s="122"/>
      <c r="K1627" s="122"/>
      <c r="L1627" s="122"/>
      <c r="M1627" s="122"/>
      <c r="N1627" s="123">
        <f t="shared" si="42"/>
        <v>0</v>
      </c>
    </row>
    <row r="1628" spans="1:14" ht="14.5" hidden="1">
      <c r="A1628" s="252"/>
      <c r="B1628" s="137"/>
      <c r="C1628" s="138"/>
      <c r="D1628" s="158"/>
      <c r="E1628" s="140"/>
      <c r="F1628" s="121"/>
      <c r="G1628" s="160" t="e">
        <f ca="1">_xludf.IFS(F1628=BASE_DATOS!R$2,"N/A",F1628=BASE_DATOS!R$3,"N/A",F1628=BASE_DATOS!R$4,"INDICAR",F1628=BASE_DATOS!R$7,"N/A",F1628=BASE_DATOS!R$5,"INDICAR",F1628=BASE_DATOS!R$6,"INDICAR",F1628=BASE_DATOS!R$8," INDICAR",F1628=BASE_DATOS!R$9," ")</f>
        <v>#NAME?</v>
      </c>
      <c r="H1628" s="121"/>
      <c r="I1628" s="122"/>
      <c r="J1628" s="122"/>
      <c r="K1628" s="122"/>
      <c r="L1628" s="122"/>
      <c r="M1628" s="122"/>
      <c r="N1628" s="123">
        <f t="shared" si="42"/>
        <v>0</v>
      </c>
    </row>
    <row r="1629" spans="1:14" ht="14.5" hidden="1">
      <c r="A1629" s="252"/>
      <c r="B1629" s="137"/>
      <c r="C1629" s="138"/>
      <c r="D1629" s="158"/>
      <c r="E1629" s="140"/>
      <c r="F1629" s="121"/>
      <c r="G1629" s="160" t="e">
        <f ca="1">_xludf.IFS(F1629=BASE_DATOS!R$2,"N/A",F1629=BASE_DATOS!R$3,"N/A",F1629=BASE_DATOS!R$4,"INDICAR",F1629=BASE_DATOS!R$7,"N/A",F1629=BASE_DATOS!R$5,"INDICAR",F1629=BASE_DATOS!R$6,"INDICAR",F1629=BASE_DATOS!R$8," INDICAR",F1629=BASE_DATOS!R$9," ")</f>
        <v>#NAME?</v>
      </c>
      <c r="H1629" s="121"/>
      <c r="I1629" s="122"/>
      <c r="J1629" s="122"/>
      <c r="K1629" s="122"/>
      <c r="L1629" s="122"/>
      <c r="M1629" s="122"/>
      <c r="N1629" s="123">
        <f t="shared" si="42"/>
        <v>0</v>
      </c>
    </row>
    <row r="1630" spans="1:14" ht="14.5" hidden="1">
      <c r="A1630" s="252"/>
      <c r="B1630" s="137"/>
      <c r="C1630" s="138"/>
      <c r="D1630" s="158"/>
      <c r="E1630" s="140"/>
      <c r="F1630" s="121"/>
      <c r="G1630" s="160" t="e">
        <f ca="1">_xludf.IFS(F1630=BASE_DATOS!R$2,"N/A",F1630=BASE_DATOS!R$3,"N/A",F1630=BASE_DATOS!R$4,"INDICAR",F1630=BASE_DATOS!R$7,"N/A",F1630=BASE_DATOS!R$5,"INDICAR",F1630=BASE_DATOS!R$6,"INDICAR",F1630=BASE_DATOS!R$8," INDICAR",F1630=BASE_DATOS!R$9," ")</f>
        <v>#NAME?</v>
      </c>
      <c r="H1630" s="121"/>
      <c r="I1630" s="122"/>
      <c r="J1630" s="122"/>
      <c r="K1630" s="122"/>
      <c r="L1630" s="122"/>
      <c r="M1630" s="122"/>
      <c r="N1630" s="123">
        <f t="shared" si="42"/>
        <v>0</v>
      </c>
    </row>
    <row r="1631" spans="1:14" ht="14.5" hidden="1">
      <c r="A1631" s="252"/>
      <c r="B1631" s="137"/>
      <c r="C1631" s="138"/>
      <c r="D1631" s="158"/>
      <c r="E1631" s="140"/>
      <c r="F1631" s="121"/>
      <c r="G1631" s="160" t="e">
        <f ca="1">_xludf.IFS(F1631=BASE_DATOS!R$2,"N/A",F1631=BASE_DATOS!R$3,"N/A",F1631=BASE_DATOS!R$4,"INDICAR",F1631=BASE_DATOS!R$7,"N/A",F1631=BASE_DATOS!R$5,"INDICAR",F1631=BASE_DATOS!R$6,"INDICAR",F1631=BASE_DATOS!R$8," INDICAR",F1631=BASE_DATOS!R$9," ")</f>
        <v>#NAME?</v>
      </c>
      <c r="H1631" s="121"/>
      <c r="I1631" s="122"/>
      <c r="J1631" s="122"/>
      <c r="K1631" s="122"/>
      <c r="L1631" s="122"/>
      <c r="M1631" s="122"/>
      <c r="N1631" s="123">
        <f t="shared" si="42"/>
        <v>0</v>
      </c>
    </row>
    <row r="1632" spans="1:14" ht="14.5" hidden="1">
      <c r="A1632" s="252"/>
      <c r="B1632" s="137"/>
      <c r="C1632" s="138"/>
      <c r="D1632" s="158"/>
      <c r="E1632" s="140"/>
      <c r="F1632" s="121"/>
      <c r="G1632" s="160" t="e">
        <f ca="1">_xludf.IFS(F1632=BASE_DATOS!R$2,"N/A",F1632=BASE_DATOS!R$3,"N/A",F1632=BASE_DATOS!R$4,"INDICAR",F1632=BASE_DATOS!R$7,"N/A",F1632=BASE_DATOS!R$5,"INDICAR",F1632=BASE_DATOS!R$6,"INDICAR",F1632=BASE_DATOS!R$8," INDICAR",F1632=BASE_DATOS!R$9," ")</f>
        <v>#NAME?</v>
      </c>
      <c r="H1632" s="121"/>
      <c r="I1632" s="122"/>
      <c r="J1632" s="122"/>
      <c r="K1632" s="122"/>
      <c r="L1632" s="122"/>
      <c r="M1632" s="122"/>
      <c r="N1632" s="123">
        <f t="shared" si="42"/>
        <v>0</v>
      </c>
    </row>
    <row r="1633" spans="1:14" ht="14.5" hidden="1">
      <c r="A1633" s="253"/>
      <c r="B1633" s="137"/>
      <c r="C1633" s="140"/>
      <c r="D1633" s="158"/>
      <c r="E1633" s="140"/>
      <c r="F1633" s="121"/>
      <c r="G1633" s="160" t="e">
        <f ca="1">_xludf.IFS(F1633=BASE_DATOS!R$2,"N/A",F1633=BASE_DATOS!R$3,"N/A",F1633=BASE_DATOS!R$4,"INDICAR",F1633=BASE_DATOS!R$7,"N/A",F1633=BASE_DATOS!R$5,"INDICAR",F1633=BASE_DATOS!R$6,"INDICAR",F1633=BASE_DATOS!R$8," INDICAR",F1633=BASE_DATOS!R$9," ")</f>
        <v>#NAME?</v>
      </c>
      <c r="H1633" s="121"/>
      <c r="I1633" s="122"/>
      <c r="J1633" s="122"/>
      <c r="K1633" s="122"/>
      <c r="L1633" s="122"/>
      <c r="M1633" s="122"/>
      <c r="N1633" s="123">
        <f t="shared" si="42"/>
        <v>0</v>
      </c>
    </row>
    <row r="1634" spans="1:14" ht="14.5">
      <c r="A1634" s="142"/>
      <c r="B1634" s="143"/>
      <c r="C1634" s="142"/>
      <c r="D1634" s="142"/>
      <c r="E1634" s="142"/>
      <c r="F1634" s="142"/>
      <c r="G1634" s="142"/>
      <c r="H1634" s="142"/>
      <c r="I1634" s="142"/>
      <c r="J1634" s="143"/>
      <c r="K1634" s="143"/>
      <c r="L1634" s="143"/>
      <c r="M1634" s="143"/>
      <c r="N1634" s="144"/>
    </row>
    <row r="1635" spans="1:14" ht="14.5">
      <c r="A1635" s="145"/>
      <c r="B1635" s="146"/>
      <c r="C1635" s="145"/>
      <c r="D1635" s="145"/>
      <c r="E1635" s="145"/>
      <c r="F1635" s="145"/>
      <c r="G1635" s="145"/>
      <c r="H1635" s="145"/>
      <c r="I1635" s="145"/>
      <c r="J1635" s="146"/>
      <c r="K1635" s="146"/>
      <c r="L1635" s="146"/>
      <c r="M1635" s="146"/>
      <c r="N1635" s="147"/>
    </row>
    <row r="1636" spans="1:14" ht="18" customHeight="1">
      <c r="A1636" s="254" t="s">
        <v>413</v>
      </c>
      <c r="B1636" s="255"/>
      <c r="C1636" s="254" t="s">
        <v>285</v>
      </c>
      <c r="D1636" s="256"/>
      <c r="E1636" s="256"/>
      <c r="F1636" s="256"/>
      <c r="G1636" s="256"/>
      <c r="H1636" s="256"/>
      <c r="I1636" s="256"/>
      <c r="J1636" s="256"/>
      <c r="K1636" s="256"/>
      <c r="L1636" s="256"/>
      <c r="M1636" s="256"/>
      <c r="N1636" s="255"/>
    </row>
    <row r="1637" spans="1:14" ht="31">
      <c r="A1637" s="99" t="s">
        <v>19</v>
      </c>
      <c r="B1637" s="257" t="s">
        <v>90</v>
      </c>
      <c r="C1637" s="255"/>
      <c r="D1637" s="99" t="s">
        <v>447</v>
      </c>
      <c r="E1637" s="258" t="str">
        <f t="array" ref="E1637">INDEX(BASE_DATOS!U$2:U$103,MATCH(C1636,BASE_DATOS!W$2:W$103,0))</f>
        <v>Impulsar la internacionalización del quehacer sustantivo mediante acciones transversales conducentes al fortalecimiento de alianzas, redes, cooperación, movilidad e intercambio para el fortalecimiento de la vinculación de la Universidad en el contexto global</v>
      </c>
      <c r="F1637" s="256"/>
      <c r="G1637" s="256"/>
      <c r="H1637" s="256"/>
      <c r="I1637" s="256"/>
      <c r="J1637" s="256"/>
      <c r="K1637" s="256"/>
      <c r="L1637" s="256"/>
      <c r="M1637" s="256"/>
      <c r="N1637" s="255"/>
    </row>
    <row r="1638" spans="1:14" ht="27" customHeight="1">
      <c r="A1638" s="259" t="s">
        <v>415</v>
      </c>
      <c r="B1638" s="260" t="s">
        <v>295</v>
      </c>
      <c r="C1638" s="261"/>
      <c r="D1638" s="262"/>
      <c r="E1638" s="268" t="s">
        <v>416</v>
      </c>
      <c r="F1638" s="273" t="str">
        <f t="array" ref="F1638">INDEX(BASE_DATOS!Y$2:Y$103,MATCH(B1638,BASE_DATOS!X$2:X$103,0))</f>
        <v>P. Institucionales E.O. 
P. de Calidad 
P.I. para promover la ética en la UNA</v>
      </c>
      <c r="G1638" s="247"/>
      <c r="H1638" s="247"/>
      <c r="I1638" s="274" t="s">
        <v>417</v>
      </c>
      <c r="J1638" s="283" t="str">
        <f t="array" ref="J1638">INDEX(BASE_DATOS!Z$2:Z$103,MATCH(B1638,BASE_DATOS!X$2:X$103,0))</f>
        <v>Cantidad de iniciativas que faciliten la articulación de la internacionalización entre instancias.</v>
      </c>
      <c r="K1638" s="256"/>
      <c r="L1638" s="256"/>
      <c r="M1638" s="256"/>
      <c r="N1638" s="255"/>
    </row>
    <row r="1639" spans="1:14" ht="27" customHeight="1">
      <c r="A1639" s="252"/>
      <c r="B1639" s="263"/>
      <c r="C1639" s="247"/>
      <c r="D1639" s="264"/>
      <c r="E1639" s="252"/>
      <c r="F1639" s="247"/>
      <c r="G1639" s="247"/>
      <c r="H1639" s="247"/>
      <c r="I1639" s="252"/>
      <c r="J1639" s="276"/>
      <c r="K1639" s="256"/>
      <c r="L1639" s="256"/>
      <c r="M1639" s="256"/>
      <c r="N1639" s="255"/>
    </row>
    <row r="1640" spans="1:14" ht="27" customHeight="1">
      <c r="A1640" s="252"/>
      <c r="B1640" s="263"/>
      <c r="C1640" s="247"/>
      <c r="D1640" s="264"/>
      <c r="E1640" s="252"/>
      <c r="F1640" s="247"/>
      <c r="G1640" s="247"/>
      <c r="H1640" s="247"/>
      <c r="I1640" s="252"/>
      <c r="J1640" s="276"/>
      <c r="K1640" s="256"/>
      <c r="L1640" s="256"/>
      <c r="M1640" s="256"/>
      <c r="N1640" s="255"/>
    </row>
    <row r="1641" spans="1:14" ht="27" customHeight="1">
      <c r="A1641" s="253"/>
      <c r="B1641" s="265"/>
      <c r="C1641" s="266"/>
      <c r="D1641" s="267"/>
      <c r="E1641" s="253"/>
      <c r="F1641" s="266"/>
      <c r="G1641" s="266"/>
      <c r="H1641" s="266"/>
      <c r="I1641" s="253"/>
      <c r="J1641" s="276"/>
      <c r="K1641" s="256"/>
      <c r="L1641" s="256"/>
      <c r="M1641" s="256"/>
      <c r="N1641" s="255"/>
    </row>
    <row r="1642" spans="1:14" ht="19.5" customHeight="1">
      <c r="A1642" s="269" t="s">
        <v>418</v>
      </c>
      <c r="B1642" s="269" t="s">
        <v>419</v>
      </c>
      <c r="C1642" s="270" t="s">
        <v>420</v>
      </c>
      <c r="D1642" s="269" t="s">
        <v>421</v>
      </c>
      <c r="E1642" s="269" t="s">
        <v>422</v>
      </c>
      <c r="F1642" s="272" t="s">
        <v>16</v>
      </c>
      <c r="G1642" s="269" t="s">
        <v>423</v>
      </c>
      <c r="H1642" s="269" t="s">
        <v>424</v>
      </c>
      <c r="I1642" s="271" t="s">
        <v>425</v>
      </c>
      <c r="J1642" s="256"/>
      <c r="K1642" s="256"/>
      <c r="L1642" s="256"/>
      <c r="M1642" s="256"/>
      <c r="N1642" s="255"/>
    </row>
    <row r="1643" spans="1:14" ht="23.25" customHeight="1">
      <c r="A1643" s="253"/>
      <c r="B1643" s="253"/>
      <c r="C1643" s="253"/>
      <c r="D1643" s="253"/>
      <c r="E1643" s="253"/>
      <c r="F1643" s="265"/>
      <c r="G1643" s="253"/>
      <c r="H1643" s="253"/>
      <c r="I1643" s="100">
        <v>2023</v>
      </c>
      <c r="J1643" s="100">
        <v>2024</v>
      </c>
      <c r="K1643" s="100">
        <v>2025</v>
      </c>
      <c r="L1643" s="100">
        <v>2026</v>
      </c>
      <c r="M1643" s="100">
        <v>2027</v>
      </c>
      <c r="N1643" s="148" t="s">
        <v>426</v>
      </c>
    </row>
    <row r="1644" spans="1:14" ht="25">
      <c r="A1644" s="248" t="s">
        <v>867</v>
      </c>
      <c r="B1644" s="137" t="s">
        <v>135</v>
      </c>
      <c r="C1644" s="173" t="s">
        <v>868</v>
      </c>
      <c r="D1644" s="162">
        <v>2</v>
      </c>
      <c r="E1644" s="113">
        <v>2</v>
      </c>
      <c r="F1644" s="126" t="s">
        <v>25</v>
      </c>
      <c r="G1644" s="141" t="e">
        <f ca="1">_xludf.IFS(F1644=BASE_DATOS!R$2,"N/A",F1644=BASE_DATOS!R$3,"N/A",F1644=BASE_DATOS!R$4,"INDICAR",F1644=BASE_DATOS!R$7,"N/A",F1644=BASE_DATOS!R$5,"INDICAR",F1644=BASE_DATOS!R$6,"INDICAR",F1644=BASE_DATOS!R$8," INDICAR",F1644=BASE_DATOS!R$9," ")</f>
        <v>#NAME?</v>
      </c>
      <c r="H1644" s="126" t="s">
        <v>464</v>
      </c>
      <c r="I1644" s="165"/>
      <c r="J1644" s="154">
        <v>0.5</v>
      </c>
      <c r="K1644" s="154">
        <v>0.5</v>
      </c>
      <c r="L1644" s="122"/>
      <c r="M1644" s="122"/>
      <c r="N1644" s="123">
        <f t="shared" ref="N1644:N1676" si="43">SUM(I1644:M1644)</f>
        <v>1</v>
      </c>
    </row>
    <row r="1645" spans="1:14" ht="29">
      <c r="A1645" s="249"/>
      <c r="B1645" s="137" t="s">
        <v>39</v>
      </c>
      <c r="C1645" s="237" t="s">
        <v>869</v>
      </c>
      <c r="D1645" s="162">
        <v>5</v>
      </c>
      <c r="E1645" s="103">
        <v>0</v>
      </c>
      <c r="F1645" s="126" t="s">
        <v>25</v>
      </c>
      <c r="G1645" s="141" t="e">
        <f ca="1">_xludf.IFS(F1645=BASE_DATOS!R$2,"N/A",F1645=BASE_DATOS!R$3,"N/A",F1645=BASE_DATOS!R$4,"INDICAR",F1645=BASE_DATOS!R$7,"N/A",F1645=BASE_DATOS!R$5,"INDICAR",F1645=BASE_DATOS!R$6,"INDICAR",F1645=BASE_DATOS!R$8," INDICAR",F1645=BASE_DATOS!R$9," ")</f>
        <v>#NAME?</v>
      </c>
      <c r="H1645" s="126" t="s">
        <v>430</v>
      </c>
      <c r="I1645" s="127">
        <v>0.2</v>
      </c>
      <c r="J1645" s="127">
        <v>0.2</v>
      </c>
      <c r="K1645" s="127">
        <v>0.2</v>
      </c>
      <c r="L1645" s="127">
        <v>0.2</v>
      </c>
      <c r="M1645" s="127">
        <v>0.2</v>
      </c>
      <c r="N1645" s="123">
        <f t="shared" si="43"/>
        <v>1</v>
      </c>
    </row>
    <row r="1646" spans="1:14" ht="25">
      <c r="A1646" s="249"/>
      <c r="B1646" s="137" t="s">
        <v>71</v>
      </c>
      <c r="C1646" s="238" t="s">
        <v>870</v>
      </c>
      <c r="D1646" s="158">
        <v>1</v>
      </c>
      <c r="E1646" s="140">
        <v>0</v>
      </c>
      <c r="F1646" s="121" t="s">
        <v>103</v>
      </c>
      <c r="G1646" s="160" t="e">
        <f ca="1">_xludf.IFS(F1646=BASE_DATOS!R$2,"N/A",F1646=BASE_DATOS!R$3,"N/A",F1646=BASE_DATOS!R$4,"INDICAR",F1646=BASE_DATOS!R$7,"N/A",F1646=BASE_DATOS!R$5,"INDICAR",F1646=BASE_DATOS!R$6,"INDICAR",F1646=BASE_DATOS!R$8," INDICAR",F1646=BASE_DATOS!R$9," ")</f>
        <v>#NAME?</v>
      </c>
      <c r="H1646" s="121" t="s">
        <v>430</v>
      </c>
      <c r="I1646" s="122">
        <v>0.2</v>
      </c>
      <c r="J1646" s="122">
        <v>0.2</v>
      </c>
      <c r="K1646" s="122">
        <v>0.2</v>
      </c>
      <c r="L1646" s="122">
        <v>0.2</v>
      </c>
      <c r="M1646" s="122">
        <v>0.2</v>
      </c>
      <c r="N1646" s="123">
        <f t="shared" si="43"/>
        <v>1</v>
      </c>
    </row>
    <row r="1647" spans="1:14" ht="29">
      <c r="A1647" s="249"/>
      <c r="B1647" s="137" t="s">
        <v>55</v>
      </c>
      <c r="C1647" s="138" t="s">
        <v>871</v>
      </c>
      <c r="D1647" s="158">
        <v>3</v>
      </c>
      <c r="E1647" s="140">
        <v>0</v>
      </c>
      <c r="F1647" s="121" t="s">
        <v>25</v>
      </c>
      <c r="G1647" s="160" t="e">
        <f ca="1">_xludf.IFS(F1647=BASE_DATOS!R$2,"N/A",F1647=BASE_DATOS!R$3,"N/A",F1647=BASE_DATOS!R$4,"INDICAR",F1647=BASE_DATOS!R$7,"N/A",F1647=BASE_DATOS!R$5,"INDICAR",F1647=BASE_DATOS!R$6,"INDICAR",F1647=BASE_DATOS!R$8," INDICAR",F1647=BASE_DATOS!R$9," ")</f>
        <v>#NAME?</v>
      </c>
      <c r="H1647" s="121" t="s">
        <v>481</v>
      </c>
      <c r="I1647" s="122"/>
      <c r="J1647" s="122"/>
      <c r="K1647" s="122">
        <v>0.3</v>
      </c>
      <c r="L1647" s="122">
        <v>0.3</v>
      </c>
      <c r="M1647" s="122">
        <v>0.4</v>
      </c>
      <c r="N1647" s="123">
        <f t="shared" si="43"/>
        <v>1</v>
      </c>
    </row>
    <row r="1648" spans="1:14" ht="25">
      <c r="A1648" s="249"/>
      <c r="B1648" s="137" t="s">
        <v>142</v>
      </c>
      <c r="C1648" s="238" t="s">
        <v>872</v>
      </c>
      <c r="D1648" s="158">
        <v>1</v>
      </c>
      <c r="E1648" s="140"/>
      <c r="F1648" s="121" t="s">
        <v>25</v>
      </c>
      <c r="G1648" s="160" t="e">
        <f ca="1">_xludf.IFS(F1648=BASE_DATOS!R$2,"N/A",F1648=BASE_DATOS!R$3,"N/A",F1648=BASE_DATOS!R$4,"INDICAR",F1648=BASE_DATOS!R$7,"N/A",F1648=BASE_DATOS!R$5,"INDICAR",F1648=BASE_DATOS!R$6,"INDICAR",F1648=BASE_DATOS!R$8," INDICAR",F1648=BASE_DATOS!R$9," ")</f>
        <v>#NAME?</v>
      </c>
      <c r="H1648" s="121" t="s">
        <v>430</v>
      </c>
      <c r="I1648" s="122">
        <v>0.2</v>
      </c>
      <c r="J1648" s="122">
        <v>0.2</v>
      </c>
      <c r="K1648" s="122">
        <v>0.2</v>
      </c>
      <c r="L1648" s="122">
        <v>0.2</v>
      </c>
      <c r="M1648" s="122">
        <v>0.2</v>
      </c>
      <c r="N1648" s="123">
        <f t="shared" si="43"/>
        <v>1</v>
      </c>
    </row>
    <row r="1649" spans="1:14" ht="14.5" hidden="1">
      <c r="A1649" s="249"/>
      <c r="B1649" s="137"/>
      <c r="C1649" s="138"/>
      <c r="D1649" s="158"/>
      <c r="E1649" s="140"/>
      <c r="F1649" s="121"/>
      <c r="G1649" s="160" t="e">
        <f ca="1">_xludf.IFS(F1649=BASE_DATOS!R$2,"N/A",F1649=BASE_DATOS!R$3,"N/A",F1649=BASE_DATOS!R$4,"INDICAR",F1649=BASE_DATOS!R$7,"N/A",F1649=BASE_DATOS!R$5,"INDICAR",F1649=BASE_DATOS!R$6,"INDICAR",F1649=BASE_DATOS!R$8," INDICAR",F1649=BASE_DATOS!R$9," ")</f>
        <v>#NAME?</v>
      </c>
      <c r="H1649" s="121"/>
      <c r="I1649" s="122"/>
      <c r="J1649" s="122"/>
      <c r="K1649" s="122"/>
      <c r="L1649" s="122"/>
      <c r="M1649" s="122"/>
      <c r="N1649" s="123">
        <f t="shared" si="43"/>
        <v>0</v>
      </c>
    </row>
    <row r="1650" spans="1:14" ht="14.5" hidden="1">
      <c r="A1650" s="249"/>
      <c r="B1650" s="137"/>
      <c r="C1650" s="138"/>
      <c r="D1650" s="158"/>
      <c r="E1650" s="140"/>
      <c r="F1650" s="121"/>
      <c r="G1650" s="160" t="e">
        <f ca="1">_xludf.IFS(F1650=BASE_DATOS!R$2,"N/A",F1650=BASE_DATOS!R$3,"N/A",F1650=BASE_DATOS!R$4,"INDICAR",F1650=BASE_DATOS!R$7,"N/A",F1650=BASE_DATOS!R$5,"INDICAR",F1650=BASE_DATOS!R$6,"INDICAR",F1650=BASE_DATOS!R$8," INDICAR",F1650=BASE_DATOS!R$9," ")</f>
        <v>#NAME?</v>
      </c>
      <c r="H1650" s="121"/>
      <c r="I1650" s="122"/>
      <c r="J1650" s="122"/>
      <c r="K1650" s="122"/>
      <c r="L1650" s="122"/>
      <c r="M1650" s="122"/>
      <c r="N1650" s="123">
        <f t="shared" si="43"/>
        <v>0</v>
      </c>
    </row>
    <row r="1651" spans="1:14" ht="14.5" hidden="1">
      <c r="A1651" s="249"/>
      <c r="B1651" s="137"/>
      <c r="C1651" s="138"/>
      <c r="D1651" s="158"/>
      <c r="E1651" s="140"/>
      <c r="F1651" s="121"/>
      <c r="G1651" s="160" t="e">
        <f ca="1">_xludf.IFS(F1651=BASE_DATOS!R$2,"N/A",F1651=BASE_DATOS!R$3,"N/A",F1651=BASE_DATOS!R$4,"INDICAR",F1651=BASE_DATOS!R$7,"N/A",F1651=BASE_DATOS!R$5,"INDICAR",F1651=BASE_DATOS!R$6,"INDICAR",F1651=BASE_DATOS!R$8," INDICAR",F1651=BASE_DATOS!R$9," ")</f>
        <v>#NAME?</v>
      </c>
      <c r="H1651" s="121"/>
      <c r="I1651" s="122"/>
      <c r="J1651" s="122"/>
      <c r="K1651" s="122"/>
      <c r="L1651" s="122"/>
      <c r="M1651" s="122"/>
      <c r="N1651" s="123">
        <f t="shared" si="43"/>
        <v>0</v>
      </c>
    </row>
    <row r="1652" spans="1:14" ht="14.5" hidden="1">
      <c r="A1652" s="249"/>
      <c r="B1652" s="137"/>
      <c r="C1652" s="138"/>
      <c r="D1652" s="158"/>
      <c r="E1652" s="140"/>
      <c r="F1652" s="121"/>
      <c r="G1652" s="160" t="e">
        <f ca="1">_xludf.IFS(F1652=BASE_DATOS!R$2,"N/A",F1652=BASE_DATOS!R$3,"N/A",F1652=BASE_DATOS!R$4,"INDICAR",F1652=BASE_DATOS!R$7,"N/A",F1652=BASE_DATOS!R$5,"INDICAR",F1652=BASE_DATOS!R$6,"INDICAR",F1652=BASE_DATOS!R$8," INDICAR",F1652=BASE_DATOS!R$9," ")</f>
        <v>#NAME?</v>
      </c>
      <c r="H1652" s="121"/>
      <c r="I1652" s="122"/>
      <c r="J1652" s="122"/>
      <c r="K1652" s="122"/>
      <c r="L1652" s="122"/>
      <c r="M1652" s="122"/>
      <c r="N1652" s="123">
        <f t="shared" si="43"/>
        <v>0</v>
      </c>
    </row>
    <row r="1653" spans="1:14" ht="14.5" hidden="1">
      <c r="A1653" s="249"/>
      <c r="B1653" s="137"/>
      <c r="C1653" s="138"/>
      <c r="D1653" s="158"/>
      <c r="E1653" s="140"/>
      <c r="F1653" s="121"/>
      <c r="G1653" s="160" t="e">
        <f ca="1">_xludf.IFS(F1653=BASE_DATOS!R$2,"N/A",F1653=BASE_DATOS!R$3,"N/A",F1653=BASE_DATOS!R$4,"INDICAR",F1653=BASE_DATOS!R$7,"N/A",F1653=BASE_DATOS!R$5,"INDICAR",F1653=BASE_DATOS!R$6,"INDICAR",F1653=BASE_DATOS!R$8," INDICAR",F1653=BASE_DATOS!R$9," ")</f>
        <v>#NAME?</v>
      </c>
      <c r="H1653" s="121"/>
      <c r="I1653" s="122"/>
      <c r="J1653" s="122"/>
      <c r="K1653" s="122"/>
      <c r="L1653" s="122"/>
      <c r="M1653" s="122"/>
      <c r="N1653" s="123">
        <f t="shared" si="43"/>
        <v>0</v>
      </c>
    </row>
    <row r="1654" spans="1:14" ht="14.5" hidden="1">
      <c r="A1654" s="250"/>
      <c r="B1654" s="137"/>
      <c r="C1654" s="140"/>
      <c r="D1654" s="158"/>
      <c r="E1654" s="140"/>
      <c r="F1654" s="121"/>
      <c r="G1654" s="160" t="e">
        <f ca="1">_xludf.IFS(F1654=BASE_DATOS!R$2,"N/A",F1654=BASE_DATOS!R$3,"N/A",F1654=BASE_DATOS!R$4,"INDICAR",F1654=BASE_DATOS!R$7,"N/A",F1654=BASE_DATOS!R$5,"INDICAR",F1654=BASE_DATOS!R$6,"INDICAR",F1654=BASE_DATOS!R$8," INDICAR",F1654=BASE_DATOS!R$9," ")</f>
        <v>#NAME?</v>
      </c>
      <c r="H1654" s="121"/>
      <c r="I1654" s="122"/>
      <c r="J1654" s="122"/>
      <c r="K1654" s="122"/>
      <c r="L1654" s="122"/>
      <c r="M1654" s="122"/>
      <c r="N1654" s="123">
        <f t="shared" si="43"/>
        <v>0</v>
      </c>
    </row>
    <row r="1655" spans="1:14" ht="15.5" hidden="1">
      <c r="A1655" s="301"/>
      <c r="B1655" s="137"/>
      <c r="C1655" s="236"/>
      <c r="D1655" s="158"/>
      <c r="E1655" s="140"/>
      <c r="F1655" s="121"/>
      <c r="G1655" s="160" t="e">
        <f ca="1">_xludf.IFS(F1655=BASE_DATOS!R$2,"N/A",F1655=BASE_DATOS!R$3,"N/A",F1655=BASE_DATOS!R$4,"INDICAR",F1655=BASE_DATOS!R$7,"N/A",F1655=BASE_DATOS!R$5,"INDICAR",F1655=BASE_DATOS!R$6,"INDICAR",F1655=BASE_DATOS!R$8," INDICAR",F1655=BASE_DATOS!R$9," ")</f>
        <v>#NAME?</v>
      </c>
      <c r="H1655" s="121"/>
      <c r="I1655" s="122"/>
      <c r="J1655" s="122"/>
      <c r="K1655" s="122"/>
      <c r="L1655" s="122"/>
      <c r="M1655" s="122"/>
      <c r="N1655" s="123">
        <f t="shared" si="43"/>
        <v>0</v>
      </c>
    </row>
    <row r="1656" spans="1:14" ht="14.5" hidden="1">
      <c r="A1656" s="252"/>
      <c r="B1656" s="137"/>
      <c r="C1656" s="138"/>
      <c r="D1656" s="158"/>
      <c r="E1656" s="140"/>
      <c r="F1656" s="121"/>
      <c r="G1656" s="160" t="e">
        <f ca="1">_xludf.IFS(F1656=BASE_DATOS!R$2,"N/A",F1656=BASE_DATOS!R$3,"N/A",F1656=BASE_DATOS!R$4,"INDICAR",F1656=BASE_DATOS!R$7,"N/A",F1656=BASE_DATOS!R$5,"INDICAR",F1656=BASE_DATOS!R$6,"INDICAR",F1656=BASE_DATOS!R$8," INDICAR",F1656=BASE_DATOS!R$9," ")</f>
        <v>#NAME?</v>
      </c>
      <c r="H1656" s="121"/>
      <c r="I1656" s="122"/>
      <c r="J1656" s="122"/>
      <c r="K1656" s="122"/>
      <c r="L1656" s="122"/>
      <c r="M1656" s="122"/>
      <c r="N1656" s="123">
        <f t="shared" si="43"/>
        <v>0</v>
      </c>
    </row>
    <row r="1657" spans="1:14" ht="14.5" hidden="1">
      <c r="A1657" s="252"/>
      <c r="B1657" s="137"/>
      <c r="C1657" s="138"/>
      <c r="D1657" s="158"/>
      <c r="E1657" s="140"/>
      <c r="F1657" s="121"/>
      <c r="G1657" s="160" t="e">
        <f ca="1">_xludf.IFS(F1657=BASE_DATOS!R$2,"N/A",F1657=BASE_DATOS!R$3,"N/A",F1657=BASE_DATOS!R$4,"INDICAR",F1657=BASE_DATOS!R$7,"N/A",F1657=BASE_DATOS!R$5,"INDICAR",F1657=BASE_DATOS!R$6,"INDICAR",F1657=BASE_DATOS!R$8," INDICAR",F1657=BASE_DATOS!R$9," ")</f>
        <v>#NAME?</v>
      </c>
      <c r="H1657" s="121"/>
      <c r="I1657" s="122"/>
      <c r="J1657" s="122"/>
      <c r="K1657" s="122"/>
      <c r="L1657" s="122"/>
      <c r="M1657" s="122"/>
      <c r="N1657" s="123">
        <f t="shared" si="43"/>
        <v>0</v>
      </c>
    </row>
    <row r="1658" spans="1:14" ht="14.5" hidden="1">
      <c r="A1658" s="252"/>
      <c r="B1658" s="137"/>
      <c r="C1658" s="138"/>
      <c r="D1658" s="158"/>
      <c r="E1658" s="140"/>
      <c r="F1658" s="121"/>
      <c r="G1658" s="160" t="e">
        <f ca="1">_xludf.IFS(F1658=BASE_DATOS!R$2,"N/A",F1658=BASE_DATOS!R$3,"N/A",F1658=BASE_DATOS!R$4,"INDICAR",F1658=BASE_DATOS!R$7,"N/A",F1658=BASE_DATOS!R$5,"INDICAR",F1658=BASE_DATOS!R$6,"INDICAR",F1658=BASE_DATOS!R$8," INDICAR",F1658=BASE_DATOS!R$9," ")</f>
        <v>#NAME?</v>
      </c>
      <c r="H1658" s="121"/>
      <c r="I1658" s="122"/>
      <c r="J1658" s="122"/>
      <c r="K1658" s="122"/>
      <c r="L1658" s="122"/>
      <c r="M1658" s="122"/>
      <c r="N1658" s="123">
        <f t="shared" si="43"/>
        <v>0</v>
      </c>
    </row>
    <row r="1659" spans="1:14" ht="14.5" hidden="1">
      <c r="A1659" s="252"/>
      <c r="B1659" s="137"/>
      <c r="C1659" s="138"/>
      <c r="D1659" s="158"/>
      <c r="E1659" s="140"/>
      <c r="F1659" s="121"/>
      <c r="G1659" s="160" t="e">
        <f ca="1">_xludf.IFS(F1659=BASE_DATOS!R$2,"N/A",F1659=BASE_DATOS!R$3,"N/A",F1659=BASE_DATOS!R$4,"INDICAR",F1659=BASE_DATOS!R$7,"N/A",F1659=BASE_DATOS!R$5,"INDICAR",F1659=BASE_DATOS!R$6,"INDICAR",F1659=BASE_DATOS!R$8," INDICAR",F1659=BASE_DATOS!R$9," ")</f>
        <v>#NAME?</v>
      </c>
      <c r="H1659" s="121"/>
      <c r="I1659" s="122"/>
      <c r="J1659" s="122"/>
      <c r="K1659" s="122"/>
      <c r="L1659" s="122"/>
      <c r="M1659" s="122"/>
      <c r="N1659" s="123">
        <f t="shared" si="43"/>
        <v>0</v>
      </c>
    </row>
    <row r="1660" spans="1:14" ht="14.5" hidden="1">
      <c r="A1660" s="252"/>
      <c r="B1660" s="137"/>
      <c r="C1660" s="138"/>
      <c r="D1660" s="158"/>
      <c r="E1660" s="140"/>
      <c r="F1660" s="121"/>
      <c r="G1660" s="160" t="e">
        <f ca="1">_xludf.IFS(F1660=BASE_DATOS!R$2,"N/A",F1660=BASE_DATOS!R$3,"N/A",F1660=BASE_DATOS!R$4,"INDICAR",F1660=BASE_DATOS!R$7,"N/A",F1660=BASE_DATOS!R$5,"INDICAR",F1660=BASE_DATOS!R$6,"INDICAR",F1660=BASE_DATOS!R$8," INDICAR",F1660=BASE_DATOS!R$9," ")</f>
        <v>#NAME?</v>
      </c>
      <c r="H1660" s="121"/>
      <c r="I1660" s="122"/>
      <c r="J1660" s="122"/>
      <c r="K1660" s="122"/>
      <c r="L1660" s="122"/>
      <c r="M1660" s="122"/>
      <c r="N1660" s="123">
        <f t="shared" si="43"/>
        <v>0</v>
      </c>
    </row>
    <row r="1661" spans="1:14" ht="14.5" hidden="1">
      <c r="A1661" s="252"/>
      <c r="B1661" s="137"/>
      <c r="C1661" s="138"/>
      <c r="D1661" s="158"/>
      <c r="E1661" s="140"/>
      <c r="F1661" s="121"/>
      <c r="G1661" s="160" t="e">
        <f ca="1">_xludf.IFS(F1661=BASE_DATOS!R$2,"N/A",F1661=BASE_DATOS!R$3,"N/A",F1661=BASE_DATOS!R$4,"INDICAR",F1661=BASE_DATOS!R$7,"N/A",F1661=BASE_DATOS!R$5,"INDICAR",F1661=BASE_DATOS!R$6,"INDICAR",F1661=BASE_DATOS!R$8," INDICAR",F1661=BASE_DATOS!R$9," ")</f>
        <v>#NAME?</v>
      </c>
      <c r="H1661" s="121"/>
      <c r="I1661" s="122"/>
      <c r="J1661" s="122"/>
      <c r="K1661" s="122"/>
      <c r="L1661" s="122"/>
      <c r="M1661" s="122"/>
      <c r="N1661" s="123">
        <f t="shared" si="43"/>
        <v>0</v>
      </c>
    </row>
    <row r="1662" spans="1:14" ht="14.5" hidden="1">
      <c r="A1662" s="252"/>
      <c r="B1662" s="137"/>
      <c r="C1662" s="138"/>
      <c r="D1662" s="158"/>
      <c r="E1662" s="140"/>
      <c r="F1662" s="121"/>
      <c r="G1662" s="160" t="e">
        <f ca="1">_xludf.IFS(F1662=BASE_DATOS!R$2,"N/A",F1662=BASE_DATOS!R$3,"N/A",F1662=BASE_DATOS!R$4,"INDICAR",F1662=BASE_DATOS!R$7,"N/A",F1662=BASE_DATOS!R$5,"INDICAR",F1662=BASE_DATOS!R$6,"INDICAR",F1662=BASE_DATOS!R$8," INDICAR",F1662=BASE_DATOS!R$9," ")</f>
        <v>#NAME?</v>
      </c>
      <c r="H1662" s="121"/>
      <c r="I1662" s="122"/>
      <c r="J1662" s="122"/>
      <c r="K1662" s="122"/>
      <c r="L1662" s="122"/>
      <c r="M1662" s="122"/>
      <c r="N1662" s="123">
        <f t="shared" si="43"/>
        <v>0</v>
      </c>
    </row>
    <row r="1663" spans="1:14" ht="14.5" hidden="1">
      <c r="A1663" s="252"/>
      <c r="B1663" s="137"/>
      <c r="C1663" s="138"/>
      <c r="D1663" s="158"/>
      <c r="E1663" s="140"/>
      <c r="F1663" s="121"/>
      <c r="G1663" s="160" t="e">
        <f ca="1">_xludf.IFS(F1663=BASE_DATOS!R$2,"N/A",F1663=BASE_DATOS!R$3,"N/A",F1663=BASE_DATOS!R$4,"INDICAR",F1663=BASE_DATOS!R$7,"N/A",F1663=BASE_DATOS!R$5,"INDICAR",F1663=BASE_DATOS!R$6,"INDICAR",F1663=BASE_DATOS!R$8," INDICAR",F1663=BASE_DATOS!R$9," ")</f>
        <v>#NAME?</v>
      </c>
      <c r="H1663" s="121"/>
      <c r="I1663" s="122"/>
      <c r="J1663" s="122"/>
      <c r="K1663" s="122"/>
      <c r="L1663" s="122"/>
      <c r="M1663" s="122"/>
      <c r="N1663" s="123">
        <f t="shared" si="43"/>
        <v>0</v>
      </c>
    </row>
    <row r="1664" spans="1:14" ht="14.5" hidden="1">
      <c r="A1664" s="252"/>
      <c r="B1664" s="137"/>
      <c r="C1664" s="138"/>
      <c r="D1664" s="158"/>
      <c r="E1664" s="140"/>
      <c r="F1664" s="121"/>
      <c r="G1664" s="160" t="e">
        <f ca="1">_xludf.IFS(F1664=BASE_DATOS!R$2,"N/A",F1664=BASE_DATOS!R$3,"N/A",F1664=BASE_DATOS!R$4,"INDICAR",F1664=BASE_DATOS!R$7,"N/A",F1664=BASE_DATOS!R$5,"INDICAR",F1664=BASE_DATOS!R$6,"INDICAR",F1664=BASE_DATOS!R$8," INDICAR",F1664=BASE_DATOS!R$9," ")</f>
        <v>#NAME?</v>
      </c>
      <c r="H1664" s="121"/>
      <c r="I1664" s="122"/>
      <c r="J1664" s="122"/>
      <c r="K1664" s="122"/>
      <c r="L1664" s="122"/>
      <c r="M1664" s="122"/>
      <c r="N1664" s="123">
        <f t="shared" si="43"/>
        <v>0</v>
      </c>
    </row>
    <row r="1665" spans="1:14" ht="14.5" hidden="1">
      <c r="A1665" s="253"/>
      <c r="B1665" s="137"/>
      <c r="C1665" s="140"/>
      <c r="D1665" s="158"/>
      <c r="E1665" s="140"/>
      <c r="F1665" s="121"/>
      <c r="G1665" s="160" t="e">
        <f ca="1">_xludf.IFS(F1665=BASE_DATOS!R$2,"N/A",F1665=BASE_DATOS!R$3,"N/A",F1665=BASE_DATOS!R$4,"INDICAR",F1665=BASE_DATOS!R$7,"N/A",F1665=BASE_DATOS!R$5,"INDICAR",F1665=BASE_DATOS!R$6,"INDICAR",F1665=BASE_DATOS!R$8," INDICAR",F1665=BASE_DATOS!R$9," ")</f>
        <v>#NAME?</v>
      </c>
      <c r="H1665" s="121"/>
      <c r="I1665" s="122"/>
      <c r="J1665" s="122"/>
      <c r="K1665" s="122"/>
      <c r="L1665" s="122"/>
      <c r="M1665" s="122"/>
      <c r="N1665" s="123">
        <f t="shared" si="43"/>
        <v>0</v>
      </c>
    </row>
    <row r="1666" spans="1:14" ht="14.5" hidden="1">
      <c r="A1666" s="251"/>
      <c r="B1666" s="137"/>
      <c r="C1666" s="138"/>
      <c r="D1666" s="158"/>
      <c r="E1666" s="140"/>
      <c r="F1666" s="121"/>
      <c r="G1666" s="160" t="e">
        <f ca="1">_xludf.IFS(F1666=BASE_DATOS!R$2,"N/A",F1666=BASE_DATOS!R$3,"N/A",F1666=BASE_DATOS!R$4,"INDICAR",F1666=BASE_DATOS!R$7,"N/A",F1666=BASE_DATOS!R$5,"INDICAR",F1666=BASE_DATOS!R$6,"INDICAR",F1666=BASE_DATOS!R$8," INDICAR",F1666=BASE_DATOS!R$9," ")</f>
        <v>#NAME?</v>
      </c>
      <c r="H1666" s="121"/>
      <c r="I1666" s="122"/>
      <c r="J1666" s="122"/>
      <c r="K1666" s="122"/>
      <c r="L1666" s="122"/>
      <c r="M1666" s="122"/>
      <c r="N1666" s="123">
        <f t="shared" si="43"/>
        <v>0</v>
      </c>
    </row>
    <row r="1667" spans="1:14" ht="14.5" hidden="1">
      <c r="A1667" s="252"/>
      <c r="B1667" s="137"/>
      <c r="C1667" s="138"/>
      <c r="D1667" s="158"/>
      <c r="E1667" s="140"/>
      <c r="F1667" s="121"/>
      <c r="G1667" s="160" t="e">
        <f ca="1">_xludf.IFS(F1667=BASE_DATOS!R$2,"N/A",F1667=BASE_DATOS!R$3,"N/A",F1667=BASE_DATOS!R$4,"INDICAR",F1667=BASE_DATOS!R$7,"N/A",F1667=BASE_DATOS!R$5,"INDICAR",F1667=BASE_DATOS!R$6,"INDICAR",F1667=BASE_DATOS!R$8," INDICAR",F1667=BASE_DATOS!R$9," ")</f>
        <v>#NAME?</v>
      </c>
      <c r="H1667" s="121"/>
      <c r="I1667" s="122"/>
      <c r="J1667" s="122"/>
      <c r="K1667" s="122"/>
      <c r="L1667" s="122"/>
      <c r="M1667" s="122"/>
      <c r="N1667" s="123">
        <f t="shared" si="43"/>
        <v>0</v>
      </c>
    </row>
    <row r="1668" spans="1:14" ht="14.5" hidden="1">
      <c r="A1668" s="252"/>
      <c r="B1668" s="137"/>
      <c r="C1668" s="138"/>
      <c r="D1668" s="158"/>
      <c r="E1668" s="140"/>
      <c r="F1668" s="121"/>
      <c r="G1668" s="160" t="e">
        <f ca="1">_xludf.IFS(F1668=BASE_DATOS!R$2,"N/A",F1668=BASE_DATOS!R$3,"N/A",F1668=BASE_DATOS!R$4,"INDICAR",F1668=BASE_DATOS!R$7,"N/A",F1668=BASE_DATOS!R$5,"INDICAR",F1668=BASE_DATOS!R$6,"INDICAR",F1668=BASE_DATOS!R$8," INDICAR",F1668=BASE_DATOS!R$9," ")</f>
        <v>#NAME?</v>
      </c>
      <c r="H1668" s="121"/>
      <c r="I1668" s="122"/>
      <c r="J1668" s="122"/>
      <c r="K1668" s="122"/>
      <c r="L1668" s="122"/>
      <c r="M1668" s="122"/>
      <c r="N1668" s="123">
        <f t="shared" si="43"/>
        <v>0</v>
      </c>
    </row>
    <row r="1669" spans="1:14" ht="14.5" hidden="1">
      <c r="A1669" s="252"/>
      <c r="B1669" s="137"/>
      <c r="C1669" s="138"/>
      <c r="D1669" s="158"/>
      <c r="E1669" s="140"/>
      <c r="F1669" s="121"/>
      <c r="G1669" s="160" t="e">
        <f ca="1">_xludf.IFS(F1669=BASE_DATOS!R$2,"N/A",F1669=BASE_DATOS!R$3,"N/A",F1669=BASE_DATOS!R$4,"INDICAR",F1669=BASE_DATOS!R$7,"N/A",F1669=BASE_DATOS!R$5,"INDICAR",F1669=BASE_DATOS!R$6,"INDICAR",F1669=BASE_DATOS!R$8," INDICAR",F1669=BASE_DATOS!R$9," ")</f>
        <v>#NAME?</v>
      </c>
      <c r="H1669" s="121"/>
      <c r="I1669" s="122"/>
      <c r="J1669" s="122"/>
      <c r="K1669" s="122"/>
      <c r="L1669" s="122"/>
      <c r="M1669" s="122"/>
      <c r="N1669" s="123">
        <f t="shared" si="43"/>
        <v>0</v>
      </c>
    </row>
    <row r="1670" spans="1:14" ht="14.5" hidden="1">
      <c r="A1670" s="252"/>
      <c r="B1670" s="137"/>
      <c r="C1670" s="138"/>
      <c r="D1670" s="158"/>
      <c r="E1670" s="140"/>
      <c r="F1670" s="121"/>
      <c r="G1670" s="160" t="e">
        <f ca="1">_xludf.IFS(F1670=BASE_DATOS!R$2,"N/A",F1670=BASE_DATOS!R$3,"N/A",F1670=BASE_DATOS!R$4,"INDICAR",F1670=BASE_DATOS!R$7,"N/A",F1670=BASE_DATOS!R$5,"INDICAR",F1670=BASE_DATOS!R$6,"INDICAR",F1670=BASE_DATOS!R$8," INDICAR",F1670=BASE_DATOS!R$9," ")</f>
        <v>#NAME?</v>
      </c>
      <c r="H1670" s="121"/>
      <c r="I1670" s="122"/>
      <c r="J1670" s="122"/>
      <c r="K1670" s="122"/>
      <c r="L1670" s="122"/>
      <c r="M1670" s="122"/>
      <c r="N1670" s="123">
        <f t="shared" si="43"/>
        <v>0</v>
      </c>
    </row>
    <row r="1671" spans="1:14" ht="14.5" hidden="1">
      <c r="A1671" s="252"/>
      <c r="B1671" s="137"/>
      <c r="C1671" s="138"/>
      <c r="D1671" s="158"/>
      <c r="E1671" s="140"/>
      <c r="F1671" s="121"/>
      <c r="G1671" s="160" t="e">
        <f ca="1">_xludf.IFS(F1671=BASE_DATOS!R$2,"N/A",F1671=BASE_DATOS!R$3,"N/A",F1671=BASE_DATOS!R$4,"INDICAR",F1671=BASE_DATOS!R$7,"N/A",F1671=BASE_DATOS!R$5,"INDICAR",F1671=BASE_DATOS!R$6,"INDICAR",F1671=BASE_DATOS!R$8," INDICAR",F1671=BASE_DATOS!R$9," ")</f>
        <v>#NAME?</v>
      </c>
      <c r="H1671" s="121"/>
      <c r="I1671" s="122"/>
      <c r="J1671" s="122"/>
      <c r="K1671" s="122"/>
      <c r="L1671" s="122"/>
      <c r="M1671" s="122"/>
      <c r="N1671" s="123">
        <f t="shared" si="43"/>
        <v>0</v>
      </c>
    </row>
    <row r="1672" spans="1:14" ht="14.5" hidden="1">
      <c r="A1672" s="252"/>
      <c r="B1672" s="137"/>
      <c r="C1672" s="138"/>
      <c r="D1672" s="158"/>
      <c r="E1672" s="140"/>
      <c r="F1672" s="121"/>
      <c r="G1672" s="160" t="e">
        <f ca="1">_xludf.IFS(F1672=BASE_DATOS!R$2,"N/A",F1672=BASE_DATOS!R$3,"N/A",F1672=BASE_DATOS!R$4,"INDICAR",F1672=BASE_DATOS!R$7,"N/A",F1672=BASE_DATOS!R$5,"INDICAR",F1672=BASE_DATOS!R$6,"INDICAR",F1672=BASE_DATOS!R$8," INDICAR",F1672=BASE_DATOS!R$9," ")</f>
        <v>#NAME?</v>
      </c>
      <c r="H1672" s="121"/>
      <c r="I1672" s="122"/>
      <c r="J1672" s="122"/>
      <c r="K1672" s="122"/>
      <c r="L1672" s="122"/>
      <c r="M1672" s="122"/>
      <c r="N1672" s="123">
        <f t="shared" si="43"/>
        <v>0</v>
      </c>
    </row>
    <row r="1673" spans="1:14" ht="14.5" hidden="1">
      <c r="A1673" s="252"/>
      <c r="B1673" s="137"/>
      <c r="C1673" s="138"/>
      <c r="D1673" s="158"/>
      <c r="E1673" s="140"/>
      <c r="F1673" s="121"/>
      <c r="G1673" s="160" t="e">
        <f ca="1">_xludf.IFS(F1673=BASE_DATOS!R$2,"N/A",F1673=BASE_DATOS!R$3,"N/A",F1673=BASE_DATOS!R$4,"INDICAR",F1673=BASE_DATOS!R$7,"N/A",F1673=BASE_DATOS!R$5,"INDICAR",F1673=BASE_DATOS!R$6,"INDICAR",F1673=BASE_DATOS!R$8," INDICAR",F1673=BASE_DATOS!R$9," ")</f>
        <v>#NAME?</v>
      </c>
      <c r="H1673" s="121"/>
      <c r="I1673" s="122"/>
      <c r="J1673" s="122"/>
      <c r="K1673" s="122"/>
      <c r="L1673" s="122"/>
      <c r="M1673" s="122"/>
      <c r="N1673" s="123">
        <f t="shared" si="43"/>
        <v>0</v>
      </c>
    </row>
    <row r="1674" spans="1:14" ht="14.5" hidden="1">
      <c r="A1674" s="252"/>
      <c r="B1674" s="137"/>
      <c r="C1674" s="138"/>
      <c r="D1674" s="158"/>
      <c r="E1674" s="140"/>
      <c r="F1674" s="121"/>
      <c r="G1674" s="160" t="e">
        <f ca="1">_xludf.IFS(F1674=BASE_DATOS!R$2,"N/A",F1674=BASE_DATOS!R$3,"N/A",F1674=BASE_DATOS!R$4,"INDICAR",F1674=BASE_DATOS!R$7,"N/A",F1674=BASE_DATOS!R$5,"INDICAR",F1674=BASE_DATOS!R$6,"INDICAR",F1674=BASE_DATOS!R$8," INDICAR",F1674=BASE_DATOS!R$9," ")</f>
        <v>#NAME?</v>
      </c>
      <c r="H1674" s="121"/>
      <c r="I1674" s="122"/>
      <c r="J1674" s="122"/>
      <c r="K1674" s="122"/>
      <c r="L1674" s="122"/>
      <c r="M1674" s="122"/>
      <c r="N1674" s="123">
        <f t="shared" si="43"/>
        <v>0</v>
      </c>
    </row>
    <row r="1675" spans="1:14" ht="14.5" hidden="1">
      <c r="A1675" s="252"/>
      <c r="B1675" s="137"/>
      <c r="C1675" s="138"/>
      <c r="D1675" s="158"/>
      <c r="E1675" s="140"/>
      <c r="F1675" s="121"/>
      <c r="G1675" s="160" t="e">
        <f ca="1">_xludf.IFS(F1675=BASE_DATOS!R$2,"N/A",F1675=BASE_DATOS!R$3,"N/A",F1675=BASE_DATOS!R$4,"INDICAR",F1675=BASE_DATOS!R$7,"N/A",F1675=BASE_DATOS!R$5,"INDICAR",F1675=BASE_DATOS!R$6,"INDICAR",F1675=BASE_DATOS!R$8," INDICAR",F1675=BASE_DATOS!R$9," ")</f>
        <v>#NAME?</v>
      </c>
      <c r="H1675" s="121"/>
      <c r="I1675" s="122"/>
      <c r="J1675" s="122"/>
      <c r="K1675" s="122"/>
      <c r="L1675" s="122"/>
      <c r="M1675" s="122"/>
      <c r="N1675" s="123">
        <f t="shared" si="43"/>
        <v>0</v>
      </c>
    </row>
    <row r="1676" spans="1:14" ht="14.5" hidden="1">
      <c r="A1676" s="253"/>
      <c r="B1676" s="137"/>
      <c r="C1676" s="140"/>
      <c r="D1676" s="158"/>
      <c r="E1676" s="140"/>
      <c r="F1676" s="121"/>
      <c r="G1676" s="160" t="e">
        <f ca="1">_xludf.IFS(F1676=BASE_DATOS!R$2,"N/A",F1676=BASE_DATOS!R$3,"N/A",F1676=BASE_DATOS!R$4,"INDICAR",F1676=BASE_DATOS!R$7,"N/A",F1676=BASE_DATOS!R$5,"INDICAR",F1676=BASE_DATOS!R$6,"INDICAR",F1676=BASE_DATOS!R$8," INDICAR",F1676=BASE_DATOS!R$9," ")</f>
        <v>#NAME?</v>
      </c>
      <c r="H1676" s="121"/>
      <c r="I1676" s="122"/>
      <c r="J1676" s="122"/>
      <c r="K1676" s="122"/>
      <c r="L1676" s="122"/>
      <c r="M1676" s="122"/>
      <c r="N1676" s="123">
        <f t="shared" si="43"/>
        <v>0</v>
      </c>
    </row>
    <row r="1677" spans="1:14" ht="14.5">
      <c r="A1677" s="142"/>
      <c r="B1677" s="143"/>
      <c r="C1677" s="142"/>
      <c r="D1677" s="142"/>
      <c r="E1677" s="142"/>
      <c r="F1677" s="142"/>
      <c r="G1677" s="142"/>
      <c r="H1677" s="142"/>
      <c r="I1677" s="142"/>
      <c r="J1677" s="143"/>
      <c r="K1677" s="143"/>
      <c r="L1677" s="143"/>
      <c r="M1677" s="143"/>
      <c r="N1677" s="144"/>
    </row>
    <row r="1678" spans="1:14" ht="14.5">
      <c r="A1678" s="145"/>
      <c r="B1678" s="146"/>
      <c r="C1678" s="145"/>
      <c r="D1678" s="145"/>
      <c r="E1678" s="145"/>
      <c r="F1678" s="145"/>
      <c r="G1678" s="145"/>
      <c r="H1678" s="145"/>
      <c r="I1678" s="145"/>
      <c r="J1678" s="146"/>
      <c r="K1678" s="146"/>
      <c r="L1678" s="146"/>
      <c r="M1678" s="146"/>
      <c r="N1678" s="147"/>
    </row>
    <row r="1679" spans="1:14" ht="18.75" customHeight="1">
      <c r="A1679" s="254" t="s">
        <v>413</v>
      </c>
      <c r="B1679" s="255"/>
      <c r="C1679" s="254" t="s">
        <v>285</v>
      </c>
      <c r="D1679" s="256"/>
      <c r="E1679" s="256"/>
      <c r="F1679" s="256"/>
      <c r="G1679" s="256"/>
      <c r="H1679" s="256"/>
      <c r="I1679" s="256"/>
      <c r="J1679" s="256"/>
      <c r="K1679" s="256"/>
      <c r="L1679" s="256"/>
      <c r="M1679" s="256"/>
      <c r="N1679" s="255"/>
    </row>
    <row r="1680" spans="1:14" ht="61.5" customHeight="1">
      <c r="A1680" s="99" t="s">
        <v>19</v>
      </c>
      <c r="B1680" s="254" t="s">
        <v>166</v>
      </c>
      <c r="C1680" s="255"/>
      <c r="D1680" s="99" t="s">
        <v>447</v>
      </c>
      <c r="E1680" s="258" t="str">
        <f t="array" ref="E1680">INDEX(BASE_DATOS!U$2:U$103,MATCH(C1679,BASE_DATOS!W$2:W$103,0))</f>
        <v>Impulsar la internacionalización del quehacer sustantivo mediante acciones transversales conducentes al fortalecimiento de alianzas, redes, cooperación, movilidad e intercambio para el fortalecimiento de la vinculación de la Universidad en el contexto global</v>
      </c>
      <c r="F1680" s="256"/>
      <c r="G1680" s="256"/>
      <c r="H1680" s="256"/>
      <c r="I1680" s="256"/>
      <c r="J1680" s="256"/>
      <c r="K1680" s="256"/>
      <c r="L1680" s="256"/>
      <c r="M1680" s="256"/>
      <c r="N1680" s="255"/>
    </row>
    <row r="1681" spans="1:14" ht="30.75" customHeight="1">
      <c r="A1681" s="259" t="s">
        <v>415</v>
      </c>
      <c r="B1681" s="302" t="s">
        <v>298</v>
      </c>
      <c r="C1681" s="261"/>
      <c r="D1681" s="262"/>
      <c r="E1681" s="268" t="s">
        <v>416</v>
      </c>
      <c r="F1681" s="273" t="str">
        <f t="array" ref="F1681">INDEX(BASE_DATOS!Y$2:Y$103,MATCH(B1681,BASE_DATOS!X$2:X$103,0))</f>
        <v>P. Institucionales E.O. 
P. de Calidad 
P. artísticas y culturales de la UNA 
P.I. para la ejecución de acciones externas con contraprestación presupuestaria o financiera 
P.I. para planes de estudio cofinanciados 
P. sobre autoevaluación, mejoramiento y acreditación en la UNA 
P.I. para promover la ética en la UNA 
P. para el establecimiento de la Práctica Profesional Supervisada 
P. Investigación Universitaria 
P. Extensión Universitaria 
P. Curriculares 
P. sistema de becas estudiantiles de la UNA</v>
      </c>
      <c r="G1681" s="247"/>
      <c r="H1681" s="247"/>
      <c r="I1681" s="274" t="s">
        <v>417</v>
      </c>
      <c r="J1681" s="283" t="str">
        <f t="array" ref="J1681">INDEX(BASE_DATOS!Z$2:Z$103,MATCH(B1681,BASE_DATOS!X$2:X$103,0))</f>
        <v xml:space="preserve">Estudiantes que participan en actividades de movilidad </v>
      </c>
      <c r="K1681" s="256"/>
      <c r="L1681" s="256"/>
      <c r="M1681" s="256"/>
      <c r="N1681" s="255"/>
    </row>
    <row r="1682" spans="1:14" ht="30.75" customHeight="1">
      <c r="A1682" s="252"/>
      <c r="B1682" s="263"/>
      <c r="C1682" s="247"/>
      <c r="D1682" s="264"/>
      <c r="E1682" s="252"/>
      <c r="F1682" s="247"/>
      <c r="G1682" s="247"/>
      <c r="H1682" s="247"/>
      <c r="I1682" s="252"/>
      <c r="J1682" s="276"/>
      <c r="K1682" s="256"/>
      <c r="L1682" s="256"/>
      <c r="M1682" s="256"/>
      <c r="N1682" s="255"/>
    </row>
    <row r="1683" spans="1:14" ht="30.75" customHeight="1">
      <c r="A1683" s="252"/>
      <c r="B1683" s="263"/>
      <c r="C1683" s="247"/>
      <c r="D1683" s="264"/>
      <c r="E1683" s="252"/>
      <c r="F1683" s="247"/>
      <c r="G1683" s="247"/>
      <c r="H1683" s="247"/>
      <c r="I1683" s="252"/>
      <c r="J1683" s="276"/>
      <c r="K1683" s="256"/>
      <c r="L1683" s="256"/>
      <c r="M1683" s="256"/>
      <c r="N1683" s="255"/>
    </row>
    <row r="1684" spans="1:14" ht="30.75" customHeight="1">
      <c r="A1684" s="253"/>
      <c r="B1684" s="265"/>
      <c r="C1684" s="266"/>
      <c r="D1684" s="267"/>
      <c r="E1684" s="253"/>
      <c r="F1684" s="266"/>
      <c r="G1684" s="266"/>
      <c r="H1684" s="266"/>
      <c r="I1684" s="253"/>
      <c r="J1684" s="276"/>
      <c r="K1684" s="256"/>
      <c r="L1684" s="256"/>
      <c r="M1684" s="256"/>
      <c r="N1684" s="255"/>
    </row>
    <row r="1685" spans="1:14" ht="21" customHeight="1">
      <c r="A1685" s="269" t="s">
        <v>418</v>
      </c>
      <c r="B1685" s="269" t="s">
        <v>419</v>
      </c>
      <c r="C1685" s="270" t="s">
        <v>420</v>
      </c>
      <c r="D1685" s="269" t="s">
        <v>421</v>
      </c>
      <c r="E1685" s="269" t="s">
        <v>422</v>
      </c>
      <c r="F1685" s="272" t="s">
        <v>16</v>
      </c>
      <c r="G1685" s="269" t="s">
        <v>423</v>
      </c>
      <c r="H1685" s="269" t="s">
        <v>424</v>
      </c>
      <c r="I1685" s="271" t="s">
        <v>425</v>
      </c>
      <c r="J1685" s="256"/>
      <c r="K1685" s="256"/>
      <c r="L1685" s="256"/>
      <c r="M1685" s="256"/>
      <c r="N1685" s="255"/>
    </row>
    <row r="1686" spans="1:14" ht="21" customHeight="1">
      <c r="A1686" s="253"/>
      <c r="B1686" s="253"/>
      <c r="C1686" s="253"/>
      <c r="D1686" s="253"/>
      <c r="E1686" s="253"/>
      <c r="F1686" s="265"/>
      <c r="G1686" s="253"/>
      <c r="H1686" s="253"/>
      <c r="I1686" s="100">
        <v>2023</v>
      </c>
      <c r="J1686" s="100">
        <v>2024</v>
      </c>
      <c r="K1686" s="100">
        <v>2025</v>
      </c>
      <c r="L1686" s="100">
        <v>2026</v>
      </c>
      <c r="M1686" s="100">
        <v>2027</v>
      </c>
      <c r="N1686" s="148" t="s">
        <v>426</v>
      </c>
    </row>
    <row r="1687" spans="1:14" ht="14.5">
      <c r="A1687" s="248" t="s">
        <v>873</v>
      </c>
      <c r="B1687" s="137" t="s">
        <v>121</v>
      </c>
      <c r="C1687" s="138" t="s">
        <v>874</v>
      </c>
      <c r="D1687" s="158">
        <v>1</v>
      </c>
      <c r="E1687" s="140">
        <v>0</v>
      </c>
      <c r="F1687" s="121" t="s">
        <v>25</v>
      </c>
      <c r="G1687" s="141" t="e">
        <f ca="1">_xludf.IFS(F1687=BASE_DATOS!R$2,"N/A",F1687=BASE_DATOS!R$3,"N/A",F1687=BASE_DATOS!R$4,"INDICAR",F1687=BASE_DATOS!R$7,"N/A",F1687=BASE_DATOS!R$5,"INDICAR",F1687=BASE_DATOS!R$6,"INDICAR",F1687=BASE_DATOS!R$8," INDICAR",F1687=BASE_DATOS!R$9," ")</f>
        <v>#NAME?</v>
      </c>
      <c r="H1687" s="121" t="s">
        <v>430</v>
      </c>
      <c r="I1687" s="122">
        <v>0.2</v>
      </c>
      <c r="J1687" s="122">
        <v>0.2</v>
      </c>
      <c r="K1687" s="122">
        <v>0.2</v>
      </c>
      <c r="L1687" s="122">
        <v>0.2</v>
      </c>
      <c r="M1687" s="122">
        <v>0.2</v>
      </c>
      <c r="N1687" s="123">
        <f>SUM(I1687:M1687)</f>
        <v>1</v>
      </c>
    </row>
    <row r="1688" spans="1:14" ht="25">
      <c r="A1688" s="249"/>
      <c r="B1688" s="137" t="s">
        <v>85</v>
      </c>
      <c r="C1688" s="138" t="s">
        <v>875</v>
      </c>
      <c r="D1688" s="159">
        <v>1</v>
      </c>
      <c r="E1688" s="113">
        <v>0</v>
      </c>
      <c r="F1688" s="114" t="s">
        <v>25</v>
      </c>
      <c r="G1688" s="107" t="s">
        <v>428</v>
      </c>
      <c r="H1688" s="114" t="s">
        <v>509</v>
      </c>
      <c r="I1688" s="154"/>
      <c r="J1688" s="154">
        <v>0.25</v>
      </c>
      <c r="K1688" s="154">
        <v>0.25</v>
      </c>
      <c r="L1688" s="154">
        <v>0.25</v>
      </c>
      <c r="M1688" s="154">
        <v>0.25</v>
      </c>
      <c r="N1688" s="109">
        <v>1</v>
      </c>
    </row>
    <row r="1689" spans="1:14" ht="37.5">
      <c r="A1689" s="249"/>
      <c r="B1689" s="137" t="s">
        <v>85</v>
      </c>
      <c r="C1689" s="138" t="s">
        <v>876</v>
      </c>
      <c r="D1689" s="159">
        <v>1</v>
      </c>
      <c r="E1689" s="113">
        <v>0</v>
      </c>
      <c r="F1689" s="114" t="s">
        <v>25</v>
      </c>
      <c r="G1689" s="107" t="s">
        <v>428</v>
      </c>
      <c r="H1689" s="114" t="s">
        <v>509</v>
      </c>
      <c r="I1689" s="154"/>
      <c r="J1689" s="154">
        <v>0.25</v>
      </c>
      <c r="K1689" s="154">
        <v>0.25</v>
      </c>
      <c r="L1689" s="154">
        <v>0.25</v>
      </c>
      <c r="M1689" s="154">
        <v>0.25</v>
      </c>
      <c r="N1689" s="109">
        <v>1</v>
      </c>
    </row>
    <row r="1690" spans="1:14" ht="14.5">
      <c r="A1690" s="249"/>
      <c r="B1690" s="137" t="s">
        <v>135</v>
      </c>
      <c r="C1690" s="138" t="s">
        <v>877</v>
      </c>
      <c r="D1690" s="162">
        <v>2</v>
      </c>
      <c r="E1690" s="113">
        <v>0</v>
      </c>
      <c r="F1690" s="126" t="s">
        <v>25</v>
      </c>
      <c r="G1690" s="141" t="e">
        <f ca="1">_xludf.IFS(F1690=BASE_DATOS!R$2,"N/A",F1690=BASE_DATOS!R$3,"N/A",F1690=BASE_DATOS!R$4,"INDICAR",F1690=BASE_DATOS!R$7,"N/A",F1690=BASE_DATOS!R$5,"INDICAR",F1690=BASE_DATOS!R$6,"INDICAR",F1690=BASE_DATOS!R$8," INDICAR",F1690=BASE_DATOS!R$9," ")</f>
        <v>#NAME?</v>
      </c>
      <c r="H1690" s="126" t="s">
        <v>878</v>
      </c>
      <c r="I1690" s="154"/>
      <c r="J1690" s="154">
        <v>0.5</v>
      </c>
      <c r="K1690" s="154"/>
      <c r="L1690" s="154">
        <v>0.5</v>
      </c>
      <c r="M1690" s="122"/>
      <c r="N1690" s="123">
        <f t="shared" ref="N1690:N1719" si="44">SUM(I1690:M1690)</f>
        <v>1</v>
      </c>
    </row>
    <row r="1691" spans="1:14" ht="62.5">
      <c r="A1691" s="249"/>
      <c r="B1691" s="137" t="s">
        <v>39</v>
      </c>
      <c r="C1691" s="138" t="s">
        <v>879</v>
      </c>
      <c r="D1691" s="162">
        <v>10</v>
      </c>
      <c r="E1691" s="103">
        <v>0</v>
      </c>
      <c r="F1691" s="126" t="s">
        <v>880</v>
      </c>
      <c r="G1691" s="141" t="e">
        <f ca="1">_xludf.IFS(F1691=BASE_DATOS!R$2,"N/A",F1691=BASE_DATOS!R$3,"N/A",F1691=BASE_DATOS!R$4,"INDICAR",F1691=BASE_DATOS!R$7,"N/A",F1691=BASE_DATOS!R$5,"INDICAR",F1691=BASE_DATOS!R$6,"INDICAR",F1691=BASE_DATOS!R$8," INDICAR",F1691=BASE_DATOS!R$9," ")</f>
        <v>#NAME?</v>
      </c>
      <c r="H1691" s="126" t="s">
        <v>430</v>
      </c>
      <c r="I1691" s="127">
        <v>0.2</v>
      </c>
      <c r="J1691" s="127">
        <v>0.2</v>
      </c>
      <c r="K1691" s="127">
        <v>0.2</v>
      </c>
      <c r="L1691" s="127">
        <v>0.2</v>
      </c>
      <c r="M1691" s="127">
        <v>0.2</v>
      </c>
      <c r="N1691" s="123">
        <f t="shared" si="44"/>
        <v>1</v>
      </c>
    </row>
    <row r="1692" spans="1:14" ht="25">
      <c r="A1692" s="249"/>
      <c r="B1692" s="137" t="s">
        <v>71</v>
      </c>
      <c r="C1692" s="138" t="s">
        <v>881</v>
      </c>
      <c r="D1692" s="158">
        <v>1</v>
      </c>
      <c r="E1692" s="140">
        <v>0</v>
      </c>
      <c r="F1692" s="121" t="s">
        <v>25</v>
      </c>
      <c r="G1692" s="160" t="e">
        <f ca="1">_xludf.IFS(F1692=BASE_DATOS!R$2,"N/A",F1692=BASE_DATOS!R$3,"N/A",F1692=BASE_DATOS!R$4,"INDICAR",F1692=BASE_DATOS!R$7,"N/A",F1692=BASE_DATOS!R$5,"INDICAR",F1692=BASE_DATOS!R$6,"INDICAR",F1692=BASE_DATOS!R$8," INDICAR",F1692=BASE_DATOS!R$9," ")</f>
        <v>#NAME?</v>
      </c>
      <c r="H1692" s="121" t="s">
        <v>430</v>
      </c>
      <c r="I1692" s="122">
        <v>0.2</v>
      </c>
      <c r="J1692" s="122">
        <v>0.2</v>
      </c>
      <c r="K1692" s="122">
        <v>0.2</v>
      </c>
      <c r="L1692" s="122">
        <v>0.2</v>
      </c>
      <c r="M1692" s="122">
        <v>0.2</v>
      </c>
      <c r="N1692" s="123">
        <f t="shared" si="44"/>
        <v>1</v>
      </c>
    </row>
    <row r="1693" spans="1:14" ht="50">
      <c r="A1693" s="249"/>
      <c r="B1693" s="137" t="s">
        <v>71</v>
      </c>
      <c r="C1693" s="138" t="s">
        <v>882</v>
      </c>
      <c r="D1693" s="158">
        <v>1</v>
      </c>
      <c r="E1693" s="140">
        <v>0</v>
      </c>
      <c r="F1693" s="121" t="s">
        <v>25</v>
      </c>
      <c r="G1693" s="160" t="e">
        <f ca="1">_xludf.IFS(F1693=BASE_DATOS!R$2,"N/A",F1693=BASE_DATOS!R$3,"N/A",F1693=BASE_DATOS!R$4,"INDICAR",F1693=BASE_DATOS!R$7,"N/A",F1693=BASE_DATOS!R$5,"INDICAR",F1693=BASE_DATOS!R$6,"INDICAR",F1693=BASE_DATOS!R$8," INDICAR",F1693=BASE_DATOS!R$9," ")</f>
        <v>#NAME?</v>
      </c>
      <c r="H1693" s="121" t="s">
        <v>430</v>
      </c>
      <c r="I1693" s="122">
        <v>0.2</v>
      </c>
      <c r="J1693" s="122">
        <v>0.2</v>
      </c>
      <c r="K1693" s="122">
        <v>0.2</v>
      </c>
      <c r="L1693" s="122">
        <v>0.2</v>
      </c>
      <c r="M1693" s="122">
        <v>0.2</v>
      </c>
      <c r="N1693" s="123">
        <f t="shared" si="44"/>
        <v>1</v>
      </c>
    </row>
    <row r="1694" spans="1:14" ht="50">
      <c r="A1694" s="249"/>
      <c r="B1694" s="137" t="s">
        <v>147</v>
      </c>
      <c r="C1694" s="138" t="s">
        <v>883</v>
      </c>
      <c r="D1694" s="158">
        <v>1</v>
      </c>
      <c r="E1694" s="140">
        <v>0</v>
      </c>
      <c r="F1694" s="121" t="s">
        <v>25</v>
      </c>
      <c r="G1694" s="160" t="e">
        <f ca="1">_xludf.IFS(F1694=BASE_DATOS!R$2,"N/A",F1694=BASE_DATOS!R$3,"N/A",F1694=BASE_DATOS!R$4,"INDICAR",F1694=BASE_DATOS!R$7,"N/A",F1694=BASE_DATOS!R$5,"INDICAR",F1694=BASE_DATOS!R$6,"INDICAR",F1694=BASE_DATOS!R$8," INDICAR",F1694=BASE_DATOS!R$9," ")</f>
        <v>#NAME?</v>
      </c>
      <c r="H1694" s="121" t="s">
        <v>430</v>
      </c>
      <c r="I1694" s="122">
        <v>0.2</v>
      </c>
      <c r="J1694" s="122">
        <v>0.2</v>
      </c>
      <c r="K1694" s="122">
        <v>0.2</v>
      </c>
      <c r="L1694" s="122">
        <v>0.2</v>
      </c>
      <c r="M1694" s="122">
        <v>0.2</v>
      </c>
      <c r="N1694" s="123">
        <f t="shared" si="44"/>
        <v>1</v>
      </c>
    </row>
    <row r="1695" spans="1:14" ht="75">
      <c r="A1695" s="249"/>
      <c r="B1695" s="137" t="s">
        <v>142</v>
      </c>
      <c r="C1695" s="138" t="s">
        <v>884</v>
      </c>
      <c r="D1695" s="158">
        <v>1</v>
      </c>
      <c r="E1695" s="140"/>
      <c r="F1695" s="121" t="s">
        <v>25</v>
      </c>
      <c r="G1695" s="160" t="e">
        <f ca="1">_xludf.IFS(F1695=BASE_DATOS!R$2,"N/A",F1695=BASE_DATOS!R$3,"N/A",F1695=BASE_DATOS!R$4,"INDICAR",F1695=BASE_DATOS!R$7,"N/A",F1695=BASE_DATOS!R$5,"INDICAR",F1695=BASE_DATOS!R$6,"INDICAR",F1695=BASE_DATOS!R$8," INDICAR",F1695=BASE_DATOS!R$9," ")</f>
        <v>#NAME?</v>
      </c>
      <c r="H1695" s="121" t="s">
        <v>430</v>
      </c>
      <c r="I1695" s="122">
        <v>0.2</v>
      </c>
      <c r="J1695" s="122">
        <v>0.2</v>
      </c>
      <c r="K1695" s="122">
        <v>0.2</v>
      </c>
      <c r="L1695" s="122">
        <v>0.2</v>
      </c>
      <c r="M1695" s="122">
        <v>0.2</v>
      </c>
      <c r="N1695" s="123">
        <f t="shared" si="44"/>
        <v>1</v>
      </c>
    </row>
    <row r="1696" spans="1:14" ht="37.5">
      <c r="A1696" s="249"/>
      <c r="B1696" s="137" t="s">
        <v>130</v>
      </c>
      <c r="C1696" s="138" t="s">
        <v>885</v>
      </c>
      <c r="D1696" s="158">
        <v>5</v>
      </c>
      <c r="E1696" s="140">
        <v>1</v>
      </c>
      <c r="F1696" s="121" t="s">
        <v>25</v>
      </c>
      <c r="G1696" s="160" t="e">
        <f ca="1">_xludf.IFS(F1696=BASE_DATOS!R$2,"N/A",F1696=BASE_DATOS!R$3,"N/A",F1696=BASE_DATOS!R$4,"INDICAR",F1696=BASE_DATOS!R$7,"N/A",F1696=BASE_DATOS!R$5,"INDICAR",F1696=BASE_DATOS!R$6,"INDICAR",F1696=BASE_DATOS!R$8," INDICAR",F1696=BASE_DATOS!R$9," ")</f>
        <v>#NAME?</v>
      </c>
      <c r="H1696" s="121" t="s">
        <v>430</v>
      </c>
      <c r="I1696" s="122">
        <v>0.2</v>
      </c>
      <c r="J1696" s="122">
        <v>0.2</v>
      </c>
      <c r="K1696" s="122">
        <v>0.2</v>
      </c>
      <c r="L1696" s="122">
        <v>0.2</v>
      </c>
      <c r="M1696" s="122">
        <v>0.2</v>
      </c>
      <c r="N1696" s="123">
        <f t="shared" si="44"/>
        <v>1</v>
      </c>
    </row>
    <row r="1697" spans="1:14" ht="14.5">
      <c r="A1697" s="250"/>
      <c r="B1697" s="137" t="s">
        <v>99</v>
      </c>
      <c r="C1697" s="140" t="s">
        <v>886</v>
      </c>
      <c r="D1697" s="158">
        <v>1</v>
      </c>
      <c r="E1697" s="140"/>
      <c r="F1697" s="121" t="s">
        <v>103</v>
      </c>
      <c r="G1697" s="160" t="e">
        <f ca="1">_xludf.IFS(F1697=BASE_DATOS!R$2,"N/A",F1697=BASE_DATOS!R$3,"N/A",F1697=BASE_DATOS!R$4,"INDICAR",F1697=BASE_DATOS!R$7,"N/A",F1697=BASE_DATOS!R$5,"INDICAR",F1697=BASE_DATOS!R$6,"INDICAR",F1697=BASE_DATOS!R$8," INDICAR",F1697=BASE_DATOS!R$9," ")</f>
        <v>#NAME?</v>
      </c>
      <c r="H1697" s="121" t="s">
        <v>509</v>
      </c>
      <c r="I1697" s="122"/>
      <c r="J1697" s="122">
        <v>0.25</v>
      </c>
      <c r="K1697" s="122">
        <v>0.25</v>
      </c>
      <c r="L1697" s="122">
        <v>0.25</v>
      </c>
      <c r="M1697" s="122">
        <v>0.25</v>
      </c>
      <c r="N1697" s="123">
        <f t="shared" si="44"/>
        <v>1</v>
      </c>
    </row>
    <row r="1698" spans="1:14" ht="14.5" hidden="1">
      <c r="A1698" s="251"/>
      <c r="B1698" s="137"/>
      <c r="C1698" s="138"/>
      <c r="D1698" s="158"/>
      <c r="E1698" s="140"/>
      <c r="F1698" s="121"/>
      <c r="G1698" s="160" t="e">
        <f ca="1">_xludf.IFS(F1698=BASE_DATOS!R$2,"N/A",F1698=BASE_DATOS!R$3,"N/A",F1698=BASE_DATOS!R$4,"INDICAR",F1698=BASE_DATOS!R$7,"N/A",F1698=BASE_DATOS!R$5,"INDICAR",F1698=BASE_DATOS!R$6,"INDICAR",F1698=BASE_DATOS!R$8," INDICAR",F1698=BASE_DATOS!R$9," ")</f>
        <v>#NAME?</v>
      </c>
      <c r="H1698" s="121"/>
      <c r="I1698" s="122"/>
      <c r="J1698" s="122"/>
      <c r="K1698" s="122"/>
      <c r="L1698" s="122"/>
      <c r="M1698" s="122"/>
      <c r="N1698" s="123">
        <f t="shared" si="44"/>
        <v>0</v>
      </c>
    </row>
    <row r="1699" spans="1:14" ht="14.5" hidden="1">
      <c r="A1699" s="252"/>
      <c r="B1699" s="137"/>
      <c r="C1699" s="138"/>
      <c r="D1699" s="158"/>
      <c r="E1699" s="140"/>
      <c r="F1699" s="121"/>
      <c r="G1699" s="160" t="e">
        <f ca="1">_xludf.IFS(F1699=BASE_DATOS!R$2,"N/A",F1699=BASE_DATOS!R$3,"N/A",F1699=BASE_DATOS!R$4,"INDICAR",F1699=BASE_DATOS!R$7,"N/A",F1699=BASE_DATOS!R$5,"INDICAR",F1699=BASE_DATOS!R$6,"INDICAR",F1699=BASE_DATOS!R$8," INDICAR",F1699=BASE_DATOS!R$9," ")</f>
        <v>#NAME?</v>
      </c>
      <c r="H1699" s="121"/>
      <c r="I1699" s="122"/>
      <c r="J1699" s="122"/>
      <c r="K1699" s="122"/>
      <c r="L1699" s="122"/>
      <c r="M1699" s="122"/>
      <c r="N1699" s="123">
        <f t="shared" si="44"/>
        <v>0</v>
      </c>
    </row>
    <row r="1700" spans="1:14" ht="14.5" hidden="1">
      <c r="A1700" s="252"/>
      <c r="B1700" s="137"/>
      <c r="C1700" s="138"/>
      <c r="D1700" s="158"/>
      <c r="E1700" s="140"/>
      <c r="F1700" s="121"/>
      <c r="G1700" s="160" t="e">
        <f ca="1">_xludf.IFS(F1700=BASE_DATOS!R$2,"N/A",F1700=BASE_DATOS!R$3,"N/A",F1700=BASE_DATOS!R$4,"INDICAR",F1700=BASE_DATOS!R$7,"N/A",F1700=BASE_DATOS!R$5,"INDICAR",F1700=BASE_DATOS!R$6,"INDICAR",F1700=BASE_DATOS!R$8," INDICAR",F1700=BASE_DATOS!R$9," ")</f>
        <v>#NAME?</v>
      </c>
      <c r="H1700" s="121"/>
      <c r="I1700" s="122"/>
      <c r="J1700" s="122"/>
      <c r="K1700" s="122"/>
      <c r="L1700" s="122"/>
      <c r="M1700" s="122"/>
      <c r="N1700" s="123">
        <f t="shared" si="44"/>
        <v>0</v>
      </c>
    </row>
    <row r="1701" spans="1:14" ht="14.5" hidden="1">
      <c r="A1701" s="252"/>
      <c r="B1701" s="137"/>
      <c r="C1701" s="138"/>
      <c r="D1701" s="158"/>
      <c r="E1701" s="140"/>
      <c r="F1701" s="121"/>
      <c r="G1701" s="160" t="e">
        <f ca="1">_xludf.IFS(F1701=BASE_DATOS!R$2,"N/A",F1701=BASE_DATOS!R$3,"N/A",F1701=BASE_DATOS!R$4,"INDICAR",F1701=BASE_DATOS!R$7,"N/A",F1701=BASE_DATOS!R$5,"INDICAR",F1701=BASE_DATOS!R$6,"INDICAR",F1701=BASE_DATOS!R$8," INDICAR",F1701=BASE_DATOS!R$9," ")</f>
        <v>#NAME?</v>
      </c>
      <c r="H1701" s="121"/>
      <c r="I1701" s="122"/>
      <c r="J1701" s="122"/>
      <c r="K1701" s="122"/>
      <c r="L1701" s="122"/>
      <c r="M1701" s="122"/>
      <c r="N1701" s="123">
        <f t="shared" si="44"/>
        <v>0</v>
      </c>
    </row>
    <row r="1702" spans="1:14" ht="14.5" hidden="1">
      <c r="A1702" s="252"/>
      <c r="B1702" s="137"/>
      <c r="C1702" s="138"/>
      <c r="D1702" s="158"/>
      <c r="E1702" s="140"/>
      <c r="F1702" s="121"/>
      <c r="G1702" s="160" t="e">
        <f ca="1">_xludf.IFS(F1702=BASE_DATOS!R$2,"N/A",F1702=BASE_DATOS!R$3,"N/A",F1702=BASE_DATOS!R$4,"INDICAR",F1702=BASE_DATOS!R$7,"N/A",F1702=BASE_DATOS!R$5,"INDICAR",F1702=BASE_DATOS!R$6,"INDICAR",F1702=BASE_DATOS!R$8," INDICAR",F1702=BASE_DATOS!R$9," ")</f>
        <v>#NAME?</v>
      </c>
      <c r="H1702" s="121"/>
      <c r="I1702" s="122"/>
      <c r="J1702" s="122"/>
      <c r="K1702" s="122"/>
      <c r="L1702" s="122"/>
      <c r="M1702" s="122"/>
      <c r="N1702" s="123">
        <f t="shared" si="44"/>
        <v>0</v>
      </c>
    </row>
    <row r="1703" spans="1:14" ht="14.5" hidden="1">
      <c r="A1703" s="252"/>
      <c r="B1703" s="137"/>
      <c r="C1703" s="138"/>
      <c r="D1703" s="158"/>
      <c r="E1703" s="140"/>
      <c r="F1703" s="121"/>
      <c r="G1703" s="160" t="e">
        <f ca="1">_xludf.IFS(F1703=BASE_DATOS!R$2,"N/A",F1703=BASE_DATOS!R$3,"N/A",F1703=BASE_DATOS!R$4,"INDICAR",F1703=BASE_DATOS!R$7,"N/A",F1703=BASE_DATOS!R$5,"INDICAR",F1703=BASE_DATOS!R$6,"INDICAR",F1703=BASE_DATOS!R$8," INDICAR",F1703=BASE_DATOS!R$9," ")</f>
        <v>#NAME?</v>
      </c>
      <c r="H1703" s="121"/>
      <c r="I1703" s="122"/>
      <c r="J1703" s="122"/>
      <c r="K1703" s="122"/>
      <c r="L1703" s="122"/>
      <c r="M1703" s="122"/>
      <c r="N1703" s="123">
        <f t="shared" si="44"/>
        <v>0</v>
      </c>
    </row>
    <row r="1704" spans="1:14" ht="14.5" hidden="1">
      <c r="A1704" s="252"/>
      <c r="B1704" s="137"/>
      <c r="C1704" s="138"/>
      <c r="D1704" s="158"/>
      <c r="E1704" s="140"/>
      <c r="F1704" s="121"/>
      <c r="G1704" s="160" t="e">
        <f ca="1">_xludf.IFS(F1704=BASE_DATOS!R$2,"N/A",F1704=BASE_DATOS!R$3,"N/A",F1704=BASE_DATOS!R$4,"INDICAR",F1704=BASE_DATOS!R$7,"N/A",F1704=BASE_DATOS!R$5,"INDICAR",F1704=BASE_DATOS!R$6,"INDICAR",F1704=BASE_DATOS!R$8," INDICAR",F1704=BASE_DATOS!R$9," ")</f>
        <v>#NAME?</v>
      </c>
      <c r="H1704" s="121"/>
      <c r="I1704" s="122"/>
      <c r="J1704" s="122"/>
      <c r="K1704" s="122"/>
      <c r="L1704" s="122"/>
      <c r="M1704" s="122"/>
      <c r="N1704" s="123">
        <f t="shared" si="44"/>
        <v>0</v>
      </c>
    </row>
    <row r="1705" spans="1:14" ht="14.5" hidden="1">
      <c r="A1705" s="252"/>
      <c r="B1705" s="137"/>
      <c r="C1705" s="138"/>
      <c r="D1705" s="158"/>
      <c r="E1705" s="140"/>
      <c r="F1705" s="121"/>
      <c r="G1705" s="160" t="e">
        <f ca="1">_xludf.IFS(F1705=BASE_DATOS!R$2,"N/A",F1705=BASE_DATOS!R$3,"N/A",F1705=BASE_DATOS!R$4,"INDICAR",F1705=BASE_DATOS!R$7,"N/A",F1705=BASE_DATOS!R$5,"INDICAR",F1705=BASE_DATOS!R$6,"INDICAR",F1705=BASE_DATOS!R$8," INDICAR",F1705=BASE_DATOS!R$9," ")</f>
        <v>#NAME?</v>
      </c>
      <c r="H1705" s="121"/>
      <c r="I1705" s="122"/>
      <c r="J1705" s="122"/>
      <c r="K1705" s="122"/>
      <c r="L1705" s="122"/>
      <c r="M1705" s="122"/>
      <c r="N1705" s="123">
        <f t="shared" si="44"/>
        <v>0</v>
      </c>
    </row>
    <row r="1706" spans="1:14" ht="14.5" hidden="1">
      <c r="A1706" s="252"/>
      <c r="B1706" s="137"/>
      <c r="C1706" s="138"/>
      <c r="D1706" s="158"/>
      <c r="E1706" s="140"/>
      <c r="F1706" s="121"/>
      <c r="G1706" s="160" t="e">
        <f ca="1">_xludf.IFS(F1706=BASE_DATOS!R$2,"N/A",F1706=BASE_DATOS!R$3,"N/A",F1706=BASE_DATOS!R$4,"INDICAR",F1706=BASE_DATOS!R$7,"N/A",F1706=BASE_DATOS!R$5,"INDICAR",F1706=BASE_DATOS!R$6,"INDICAR",F1706=BASE_DATOS!R$8," INDICAR",F1706=BASE_DATOS!R$9," ")</f>
        <v>#NAME?</v>
      </c>
      <c r="H1706" s="121"/>
      <c r="I1706" s="122"/>
      <c r="J1706" s="122"/>
      <c r="K1706" s="122"/>
      <c r="L1706" s="122"/>
      <c r="M1706" s="122"/>
      <c r="N1706" s="123">
        <f t="shared" si="44"/>
        <v>0</v>
      </c>
    </row>
    <row r="1707" spans="1:14" ht="14.5" hidden="1">
      <c r="A1707" s="252"/>
      <c r="B1707" s="137"/>
      <c r="C1707" s="138"/>
      <c r="D1707" s="158"/>
      <c r="E1707" s="140"/>
      <c r="F1707" s="121"/>
      <c r="G1707" s="160" t="e">
        <f ca="1">_xludf.IFS(F1707=BASE_DATOS!R$2,"N/A",F1707=BASE_DATOS!R$3,"N/A",F1707=BASE_DATOS!R$4,"INDICAR",F1707=BASE_DATOS!R$7,"N/A",F1707=BASE_DATOS!R$5,"INDICAR",F1707=BASE_DATOS!R$6,"INDICAR",F1707=BASE_DATOS!R$8," INDICAR",F1707=BASE_DATOS!R$9," ")</f>
        <v>#NAME?</v>
      </c>
      <c r="H1707" s="121"/>
      <c r="I1707" s="122"/>
      <c r="J1707" s="122"/>
      <c r="K1707" s="122"/>
      <c r="L1707" s="122"/>
      <c r="M1707" s="122"/>
      <c r="N1707" s="123">
        <f t="shared" si="44"/>
        <v>0</v>
      </c>
    </row>
    <row r="1708" spans="1:14" ht="14.5" hidden="1">
      <c r="A1708" s="253"/>
      <c r="B1708" s="137"/>
      <c r="C1708" s="140"/>
      <c r="D1708" s="158"/>
      <c r="E1708" s="140"/>
      <c r="F1708" s="121"/>
      <c r="G1708" s="160" t="e">
        <f ca="1">_xludf.IFS(F1708=BASE_DATOS!R$2,"N/A",F1708=BASE_DATOS!R$3,"N/A",F1708=BASE_DATOS!R$4,"INDICAR",F1708=BASE_DATOS!R$7,"N/A",F1708=BASE_DATOS!R$5,"INDICAR",F1708=BASE_DATOS!R$6,"INDICAR",F1708=BASE_DATOS!R$8," INDICAR",F1708=BASE_DATOS!R$9," ")</f>
        <v>#NAME?</v>
      </c>
      <c r="H1708" s="121"/>
      <c r="I1708" s="122"/>
      <c r="J1708" s="122"/>
      <c r="K1708" s="122"/>
      <c r="L1708" s="122"/>
      <c r="M1708" s="122"/>
      <c r="N1708" s="123">
        <f t="shared" si="44"/>
        <v>0</v>
      </c>
    </row>
    <row r="1709" spans="1:14" ht="14.5" hidden="1">
      <c r="A1709" s="251"/>
      <c r="B1709" s="137"/>
      <c r="C1709" s="138"/>
      <c r="D1709" s="158"/>
      <c r="E1709" s="140"/>
      <c r="F1709" s="121"/>
      <c r="G1709" s="160" t="e">
        <f ca="1">_xludf.IFS(F1709=BASE_DATOS!R$2,"N/A",F1709=BASE_DATOS!R$3,"N/A",F1709=BASE_DATOS!R$4,"INDICAR",F1709=BASE_DATOS!R$7,"N/A",F1709=BASE_DATOS!R$5,"INDICAR",F1709=BASE_DATOS!R$6,"INDICAR",F1709=BASE_DATOS!R$8," INDICAR",F1709=BASE_DATOS!R$9," ")</f>
        <v>#NAME?</v>
      </c>
      <c r="H1709" s="121"/>
      <c r="I1709" s="122"/>
      <c r="J1709" s="122"/>
      <c r="K1709" s="122"/>
      <c r="L1709" s="122"/>
      <c r="M1709" s="122"/>
      <c r="N1709" s="123">
        <f t="shared" si="44"/>
        <v>0</v>
      </c>
    </row>
    <row r="1710" spans="1:14" ht="14.5" hidden="1">
      <c r="A1710" s="252"/>
      <c r="B1710" s="137"/>
      <c r="C1710" s="138"/>
      <c r="D1710" s="158"/>
      <c r="E1710" s="140"/>
      <c r="F1710" s="121"/>
      <c r="G1710" s="160" t="e">
        <f ca="1">_xludf.IFS(F1710=BASE_DATOS!R$2,"N/A",F1710=BASE_DATOS!R$3,"N/A",F1710=BASE_DATOS!R$4,"INDICAR",F1710=BASE_DATOS!R$7,"N/A",F1710=BASE_DATOS!R$5,"INDICAR",F1710=BASE_DATOS!R$6,"INDICAR",F1710=BASE_DATOS!R$8," INDICAR",F1710=BASE_DATOS!R$9," ")</f>
        <v>#NAME?</v>
      </c>
      <c r="H1710" s="121"/>
      <c r="I1710" s="122"/>
      <c r="J1710" s="122"/>
      <c r="K1710" s="122"/>
      <c r="L1710" s="122"/>
      <c r="M1710" s="122"/>
      <c r="N1710" s="123">
        <f t="shared" si="44"/>
        <v>0</v>
      </c>
    </row>
    <row r="1711" spans="1:14" ht="14.5" hidden="1">
      <c r="A1711" s="252"/>
      <c r="B1711" s="137"/>
      <c r="C1711" s="138"/>
      <c r="D1711" s="158"/>
      <c r="E1711" s="140"/>
      <c r="F1711" s="121"/>
      <c r="G1711" s="160" t="e">
        <f ca="1">_xludf.IFS(F1711=BASE_DATOS!R$2,"N/A",F1711=BASE_DATOS!R$3,"N/A",F1711=BASE_DATOS!R$4,"INDICAR",F1711=BASE_DATOS!R$7,"N/A",F1711=BASE_DATOS!R$5,"INDICAR",F1711=BASE_DATOS!R$6,"INDICAR",F1711=BASE_DATOS!R$8," INDICAR",F1711=BASE_DATOS!R$9," ")</f>
        <v>#NAME?</v>
      </c>
      <c r="H1711" s="121"/>
      <c r="I1711" s="122"/>
      <c r="J1711" s="122"/>
      <c r="K1711" s="122"/>
      <c r="L1711" s="122"/>
      <c r="M1711" s="122"/>
      <c r="N1711" s="123">
        <f t="shared" si="44"/>
        <v>0</v>
      </c>
    </row>
    <row r="1712" spans="1:14" ht="14.5" hidden="1">
      <c r="A1712" s="252"/>
      <c r="B1712" s="137"/>
      <c r="C1712" s="138"/>
      <c r="D1712" s="158"/>
      <c r="E1712" s="140"/>
      <c r="F1712" s="121"/>
      <c r="G1712" s="160" t="e">
        <f ca="1">_xludf.IFS(F1712=BASE_DATOS!R$2,"N/A",F1712=BASE_DATOS!R$3,"N/A",F1712=BASE_DATOS!R$4,"INDICAR",F1712=BASE_DATOS!R$7,"N/A",F1712=BASE_DATOS!R$5,"INDICAR",F1712=BASE_DATOS!R$6,"INDICAR",F1712=BASE_DATOS!R$8," INDICAR",F1712=BASE_DATOS!R$9," ")</f>
        <v>#NAME?</v>
      </c>
      <c r="H1712" s="121"/>
      <c r="I1712" s="122"/>
      <c r="J1712" s="122"/>
      <c r="K1712" s="122"/>
      <c r="L1712" s="122"/>
      <c r="M1712" s="122"/>
      <c r="N1712" s="123">
        <f t="shared" si="44"/>
        <v>0</v>
      </c>
    </row>
    <row r="1713" spans="1:14" ht="14.5" hidden="1">
      <c r="A1713" s="252"/>
      <c r="B1713" s="137"/>
      <c r="C1713" s="138"/>
      <c r="D1713" s="158"/>
      <c r="E1713" s="140"/>
      <c r="F1713" s="121"/>
      <c r="G1713" s="160" t="e">
        <f ca="1">_xludf.IFS(F1713=BASE_DATOS!R$2,"N/A",F1713=BASE_DATOS!R$3,"N/A",F1713=BASE_DATOS!R$4,"INDICAR",F1713=BASE_DATOS!R$7,"N/A",F1713=BASE_DATOS!R$5,"INDICAR",F1713=BASE_DATOS!R$6,"INDICAR",F1713=BASE_DATOS!R$8," INDICAR",F1713=BASE_DATOS!R$9," ")</f>
        <v>#NAME?</v>
      </c>
      <c r="H1713" s="121"/>
      <c r="I1713" s="122"/>
      <c r="J1713" s="122"/>
      <c r="K1713" s="122"/>
      <c r="L1713" s="122"/>
      <c r="M1713" s="122"/>
      <c r="N1713" s="123">
        <f t="shared" si="44"/>
        <v>0</v>
      </c>
    </row>
    <row r="1714" spans="1:14" ht="14.5" hidden="1">
      <c r="A1714" s="252"/>
      <c r="B1714" s="137"/>
      <c r="C1714" s="138"/>
      <c r="D1714" s="158"/>
      <c r="E1714" s="140"/>
      <c r="F1714" s="121"/>
      <c r="G1714" s="160" t="e">
        <f ca="1">_xludf.IFS(F1714=BASE_DATOS!R$2,"N/A",F1714=BASE_DATOS!R$3,"N/A",F1714=BASE_DATOS!R$4,"INDICAR",F1714=BASE_DATOS!R$7,"N/A",F1714=BASE_DATOS!R$5,"INDICAR",F1714=BASE_DATOS!R$6,"INDICAR",F1714=BASE_DATOS!R$8," INDICAR",F1714=BASE_DATOS!R$9," ")</f>
        <v>#NAME?</v>
      </c>
      <c r="H1714" s="121"/>
      <c r="I1714" s="122"/>
      <c r="J1714" s="122"/>
      <c r="K1714" s="122"/>
      <c r="L1714" s="122"/>
      <c r="M1714" s="122"/>
      <c r="N1714" s="123">
        <f t="shared" si="44"/>
        <v>0</v>
      </c>
    </row>
    <row r="1715" spans="1:14" ht="14.5" hidden="1">
      <c r="A1715" s="252"/>
      <c r="B1715" s="137"/>
      <c r="C1715" s="138"/>
      <c r="D1715" s="158"/>
      <c r="E1715" s="140"/>
      <c r="F1715" s="121"/>
      <c r="G1715" s="160" t="e">
        <f ca="1">_xludf.IFS(F1715=BASE_DATOS!R$2,"N/A",F1715=BASE_DATOS!R$3,"N/A",F1715=BASE_DATOS!R$4,"INDICAR",F1715=BASE_DATOS!R$7,"N/A",F1715=BASE_DATOS!R$5,"INDICAR",F1715=BASE_DATOS!R$6,"INDICAR",F1715=BASE_DATOS!R$8," INDICAR",F1715=BASE_DATOS!R$9," ")</f>
        <v>#NAME?</v>
      </c>
      <c r="H1715" s="121"/>
      <c r="I1715" s="122"/>
      <c r="J1715" s="122"/>
      <c r="K1715" s="122"/>
      <c r="L1715" s="122"/>
      <c r="M1715" s="122"/>
      <c r="N1715" s="123">
        <f t="shared" si="44"/>
        <v>0</v>
      </c>
    </row>
    <row r="1716" spans="1:14" ht="14.5" hidden="1">
      <c r="A1716" s="252"/>
      <c r="B1716" s="137"/>
      <c r="C1716" s="138"/>
      <c r="D1716" s="158"/>
      <c r="E1716" s="140"/>
      <c r="F1716" s="121"/>
      <c r="G1716" s="160" t="e">
        <f ca="1">_xludf.IFS(F1716=BASE_DATOS!R$2,"N/A",F1716=BASE_DATOS!R$3,"N/A",F1716=BASE_DATOS!R$4,"INDICAR",F1716=BASE_DATOS!R$7,"N/A",F1716=BASE_DATOS!R$5,"INDICAR",F1716=BASE_DATOS!R$6,"INDICAR",F1716=BASE_DATOS!R$8," INDICAR",F1716=BASE_DATOS!R$9," ")</f>
        <v>#NAME?</v>
      </c>
      <c r="H1716" s="121"/>
      <c r="I1716" s="122"/>
      <c r="J1716" s="122"/>
      <c r="K1716" s="122"/>
      <c r="L1716" s="122"/>
      <c r="M1716" s="122"/>
      <c r="N1716" s="123">
        <f t="shared" si="44"/>
        <v>0</v>
      </c>
    </row>
    <row r="1717" spans="1:14" ht="14.5" hidden="1">
      <c r="A1717" s="252"/>
      <c r="B1717" s="137"/>
      <c r="C1717" s="138"/>
      <c r="D1717" s="158"/>
      <c r="E1717" s="140"/>
      <c r="F1717" s="121"/>
      <c r="G1717" s="160" t="e">
        <f ca="1">_xludf.IFS(F1717=BASE_DATOS!R$2,"N/A",F1717=BASE_DATOS!R$3,"N/A",F1717=BASE_DATOS!R$4,"INDICAR",F1717=BASE_DATOS!R$7,"N/A",F1717=BASE_DATOS!R$5,"INDICAR",F1717=BASE_DATOS!R$6,"INDICAR",F1717=BASE_DATOS!R$8," INDICAR",F1717=BASE_DATOS!R$9," ")</f>
        <v>#NAME?</v>
      </c>
      <c r="H1717" s="121"/>
      <c r="I1717" s="122"/>
      <c r="J1717" s="122"/>
      <c r="K1717" s="122"/>
      <c r="L1717" s="122"/>
      <c r="M1717" s="122"/>
      <c r="N1717" s="123">
        <f t="shared" si="44"/>
        <v>0</v>
      </c>
    </row>
    <row r="1718" spans="1:14" ht="14.5" hidden="1">
      <c r="A1718" s="252"/>
      <c r="B1718" s="137"/>
      <c r="C1718" s="138"/>
      <c r="D1718" s="158"/>
      <c r="E1718" s="140"/>
      <c r="F1718" s="121"/>
      <c r="G1718" s="160" t="e">
        <f ca="1">_xludf.IFS(F1718=BASE_DATOS!R$2,"N/A",F1718=BASE_DATOS!R$3,"N/A",F1718=BASE_DATOS!R$4,"INDICAR",F1718=BASE_DATOS!R$7,"N/A",F1718=BASE_DATOS!R$5,"INDICAR",F1718=BASE_DATOS!R$6,"INDICAR",F1718=BASE_DATOS!R$8," INDICAR",F1718=BASE_DATOS!R$9," ")</f>
        <v>#NAME?</v>
      </c>
      <c r="H1718" s="121"/>
      <c r="I1718" s="122"/>
      <c r="J1718" s="122"/>
      <c r="K1718" s="122"/>
      <c r="L1718" s="122"/>
      <c r="M1718" s="122"/>
      <c r="N1718" s="123">
        <f t="shared" si="44"/>
        <v>0</v>
      </c>
    </row>
    <row r="1719" spans="1:14" ht="14.5" hidden="1">
      <c r="A1719" s="253"/>
      <c r="B1719" s="137"/>
      <c r="C1719" s="140"/>
      <c r="D1719" s="158"/>
      <c r="E1719" s="140"/>
      <c r="F1719" s="121"/>
      <c r="G1719" s="160" t="e">
        <f ca="1">_xludf.IFS(F1719=BASE_DATOS!R$2,"N/A",F1719=BASE_DATOS!R$3,"N/A",F1719=BASE_DATOS!R$4,"INDICAR",F1719=BASE_DATOS!R$7,"N/A",F1719=BASE_DATOS!R$5,"INDICAR",F1719=BASE_DATOS!R$6,"INDICAR",F1719=BASE_DATOS!R$8," INDICAR",F1719=BASE_DATOS!R$9," ")</f>
        <v>#NAME?</v>
      </c>
      <c r="H1719" s="121"/>
      <c r="I1719" s="122"/>
      <c r="J1719" s="122"/>
      <c r="K1719" s="122"/>
      <c r="L1719" s="122"/>
      <c r="M1719" s="122"/>
      <c r="N1719" s="123">
        <f t="shared" si="44"/>
        <v>0</v>
      </c>
    </row>
    <row r="1720" spans="1:14" ht="14.5">
      <c r="A1720" s="142">
        <v>40</v>
      </c>
      <c r="B1720" s="143"/>
      <c r="C1720" s="142"/>
      <c r="D1720" s="142"/>
      <c r="E1720" s="142"/>
      <c r="F1720" s="142"/>
      <c r="G1720" s="142"/>
      <c r="H1720" s="142"/>
      <c r="I1720" s="142"/>
      <c r="J1720" s="143"/>
      <c r="K1720" s="143"/>
      <c r="L1720" s="143"/>
      <c r="M1720" s="143"/>
      <c r="N1720" s="144"/>
    </row>
    <row r="1721" spans="1:14" ht="14.5">
      <c r="A1721" s="145"/>
      <c r="B1721" s="146"/>
      <c r="C1721" s="145"/>
      <c r="D1721" s="145"/>
      <c r="E1721" s="145"/>
      <c r="F1721" s="145"/>
      <c r="G1721" s="145"/>
      <c r="H1721" s="145"/>
      <c r="I1721" s="145"/>
      <c r="J1721" s="146"/>
      <c r="K1721" s="146"/>
      <c r="L1721" s="146"/>
      <c r="M1721" s="146"/>
      <c r="N1721" s="147"/>
    </row>
    <row r="1722" spans="1:14" ht="24" customHeight="1">
      <c r="A1722" s="254" t="s">
        <v>413</v>
      </c>
      <c r="B1722" s="255"/>
      <c r="C1722" s="254" t="s">
        <v>302</v>
      </c>
      <c r="D1722" s="256"/>
      <c r="E1722" s="256"/>
      <c r="F1722" s="256"/>
      <c r="G1722" s="256"/>
      <c r="H1722" s="256"/>
      <c r="I1722" s="256"/>
      <c r="J1722" s="256"/>
      <c r="K1722" s="256"/>
      <c r="L1722" s="256"/>
      <c r="M1722" s="256"/>
      <c r="N1722" s="255"/>
    </row>
    <row r="1723" spans="1:14" ht="31">
      <c r="A1723" s="99" t="s">
        <v>19</v>
      </c>
      <c r="B1723" s="257" t="s">
        <v>90</v>
      </c>
      <c r="C1723" s="255"/>
      <c r="D1723" s="99" t="s">
        <v>447</v>
      </c>
      <c r="E1723" s="258" t="str">
        <f t="array" ref="E1723">INDEX(BASE_DATOS!U$2:U$103,MATCH(C1722,BASE_DATOS!W$2:W$103,0))</f>
        <v xml:space="preserve">Fortalecer el desarrollo de espacios vitales inclusivos y saludables para la formación integral y humanista de las personas estudiantes y el bienestar de la comunidad universitaria durante todo su ciclo de vida institucional, a través de procesos y estrategias con un enfoque de promoción de la salud y desarrollo integral  </v>
      </c>
      <c r="F1723" s="256"/>
      <c r="G1723" s="256"/>
      <c r="H1723" s="256"/>
      <c r="I1723" s="256"/>
      <c r="J1723" s="256"/>
      <c r="K1723" s="256"/>
      <c r="L1723" s="256"/>
      <c r="M1723" s="256"/>
      <c r="N1723" s="255"/>
    </row>
    <row r="1724" spans="1:14" ht="27.75" customHeight="1">
      <c r="A1724" s="259" t="s">
        <v>415</v>
      </c>
      <c r="B1724" s="260" t="s">
        <v>303</v>
      </c>
      <c r="C1724" s="261"/>
      <c r="D1724" s="262"/>
      <c r="E1724" s="268" t="s">
        <v>416</v>
      </c>
      <c r="F1724" s="273" t="str">
        <f t="array" ref="F1724">INDEX(BASE_DATOS!Y$2:Y$103,MATCH(B1724,BASE_DATOS!X$2:X$103,0))</f>
        <v>P. Institucionales E.O. 
P. de Calidad 
P.I. para promover la ética en la UNA 
P. Admisión</v>
      </c>
      <c r="G1724" s="247"/>
      <c r="H1724" s="247"/>
      <c r="I1724" s="274" t="s">
        <v>417</v>
      </c>
      <c r="J1724" s="283" t="str">
        <f t="array" ref="J1724">INDEX(BASE_DATOS!Z$2:Z$103,MATCH(B1724,BASE_DATOS!X$2:X$103,0))</f>
        <v>Modelo de admisión evaluado</v>
      </c>
      <c r="K1724" s="256"/>
      <c r="L1724" s="256"/>
      <c r="M1724" s="256"/>
      <c r="N1724" s="255"/>
    </row>
    <row r="1725" spans="1:14" ht="27.75" customHeight="1">
      <c r="A1725" s="252"/>
      <c r="B1725" s="263"/>
      <c r="C1725" s="247"/>
      <c r="D1725" s="264"/>
      <c r="E1725" s="252"/>
      <c r="F1725" s="247"/>
      <c r="G1725" s="247"/>
      <c r="H1725" s="247"/>
      <c r="I1725" s="252"/>
      <c r="J1725" s="276"/>
      <c r="K1725" s="256"/>
      <c r="L1725" s="256"/>
      <c r="M1725" s="256"/>
      <c r="N1725" s="255"/>
    </row>
    <row r="1726" spans="1:14" ht="27.75" customHeight="1">
      <c r="A1726" s="252"/>
      <c r="B1726" s="263"/>
      <c r="C1726" s="247"/>
      <c r="D1726" s="264"/>
      <c r="E1726" s="252"/>
      <c r="F1726" s="247"/>
      <c r="G1726" s="247"/>
      <c r="H1726" s="247"/>
      <c r="I1726" s="252"/>
      <c r="J1726" s="276"/>
      <c r="K1726" s="256"/>
      <c r="L1726" s="256"/>
      <c r="M1726" s="256"/>
      <c r="N1726" s="255"/>
    </row>
    <row r="1727" spans="1:14" ht="27.75" customHeight="1">
      <c r="A1727" s="253"/>
      <c r="B1727" s="265"/>
      <c r="C1727" s="266"/>
      <c r="D1727" s="267"/>
      <c r="E1727" s="253"/>
      <c r="F1727" s="266"/>
      <c r="G1727" s="266"/>
      <c r="H1727" s="266"/>
      <c r="I1727" s="253"/>
      <c r="J1727" s="276"/>
      <c r="K1727" s="256"/>
      <c r="L1727" s="256"/>
      <c r="M1727" s="256"/>
      <c r="N1727" s="255"/>
    </row>
    <row r="1728" spans="1:14" ht="21.75" customHeight="1">
      <c r="A1728" s="269" t="s">
        <v>418</v>
      </c>
      <c r="B1728" s="269" t="s">
        <v>419</v>
      </c>
      <c r="C1728" s="270" t="s">
        <v>420</v>
      </c>
      <c r="D1728" s="269" t="s">
        <v>421</v>
      </c>
      <c r="E1728" s="269" t="s">
        <v>422</v>
      </c>
      <c r="F1728" s="272" t="s">
        <v>16</v>
      </c>
      <c r="G1728" s="269" t="s">
        <v>423</v>
      </c>
      <c r="H1728" s="269" t="s">
        <v>424</v>
      </c>
      <c r="I1728" s="271" t="s">
        <v>425</v>
      </c>
      <c r="J1728" s="256"/>
      <c r="K1728" s="256"/>
      <c r="L1728" s="256"/>
      <c r="M1728" s="256"/>
      <c r="N1728" s="255"/>
    </row>
    <row r="1729" spans="1:14" ht="21.75" customHeight="1">
      <c r="A1729" s="253"/>
      <c r="B1729" s="253"/>
      <c r="C1729" s="253"/>
      <c r="D1729" s="253"/>
      <c r="E1729" s="253"/>
      <c r="F1729" s="265"/>
      <c r="G1729" s="253"/>
      <c r="H1729" s="253"/>
      <c r="I1729" s="100">
        <v>2023</v>
      </c>
      <c r="J1729" s="100">
        <v>2024</v>
      </c>
      <c r="K1729" s="100">
        <v>2025</v>
      </c>
      <c r="L1729" s="100">
        <v>2026</v>
      </c>
      <c r="M1729" s="100">
        <v>2027</v>
      </c>
      <c r="N1729" s="148" t="s">
        <v>426</v>
      </c>
    </row>
    <row r="1730" spans="1:14" ht="37.5">
      <c r="A1730" s="248" t="s">
        <v>887</v>
      </c>
      <c r="B1730" s="137" t="s">
        <v>135</v>
      </c>
      <c r="C1730" s="138" t="s">
        <v>888</v>
      </c>
      <c r="D1730" s="162">
        <v>1</v>
      </c>
      <c r="E1730" s="113">
        <v>0</v>
      </c>
      <c r="F1730" s="126" t="s">
        <v>25</v>
      </c>
      <c r="G1730" s="141" t="e">
        <f ca="1">_xludf.IFS(F1730=BASE_DATOS!R$2,"N/A",F1730=BASE_DATOS!R$3,"N/A",F1730=BASE_DATOS!R$4,"INDICAR",F1730=BASE_DATOS!R$7,"N/A",F1730=BASE_DATOS!R$5,"INDICAR",F1730=BASE_DATOS!R$6,"INDICAR",F1730=BASE_DATOS!R$8," INDICAR",F1730=BASE_DATOS!R$9," ")</f>
        <v>#NAME?</v>
      </c>
      <c r="H1730" s="126" t="s">
        <v>464</v>
      </c>
      <c r="I1730" s="154"/>
      <c r="J1730" s="154">
        <v>0.5</v>
      </c>
      <c r="K1730" s="154">
        <v>0.5</v>
      </c>
      <c r="L1730" s="122"/>
      <c r="M1730" s="122"/>
      <c r="N1730" s="123">
        <f t="shared" ref="N1730:N1762" si="45">SUM(I1730:M1730)</f>
        <v>1</v>
      </c>
    </row>
    <row r="1731" spans="1:14" ht="29">
      <c r="A1731" s="249"/>
      <c r="B1731" s="137" t="s">
        <v>39</v>
      </c>
      <c r="C1731" s="138" t="s">
        <v>889</v>
      </c>
      <c r="D1731" s="162">
        <v>1</v>
      </c>
      <c r="E1731" s="103">
        <v>0</v>
      </c>
      <c r="F1731" s="126" t="s">
        <v>25</v>
      </c>
      <c r="G1731" s="141" t="e">
        <f ca="1">_xludf.IFS(F1731=BASE_DATOS!R$2,"N/A",F1731=BASE_DATOS!R$3,"N/A",F1731=BASE_DATOS!R$4,"INDICAR",F1731=BASE_DATOS!R$7,"N/A",F1731=BASE_DATOS!R$5,"INDICAR",F1731=BASE_DATOS!R$6,"INDICAR",F1731=BASE_DATOS!R$8," INDICAR",F1731=BASE_DATOS!R$9," ")</f>
        <v>#NAME?</v>
      </c>
      <c r="H1731" s="126" t="s">
        <v>464</v>
      </c>
      <c r="I1731" s="165"/>
      <c r="J1731" s="127">
        <v>0.5</v>
      </c>
      <c r="K1731" s="127">
        <v>0.5</v>
      </c>
      <c r="L1731" s="165"/>
      <c r="M1731" s="165"/>
      <c r="N1731" s="123">
        <f t="shared" si="45"/>
        <v>1</v>
      </c>
    </row>
    <row r="1732" spans="1:14" ht="29">
      <c r="A1732" s="249"/>
      <c r="B1732" s="137" t="s">
        <v>39</v>
      </c>
      <c r="C1732" s="138" t="s">
        <v>890</v>
      </c>
      <c r="D1732" s="162">
        <v>3</v>
      </c>
      <c r="E1732" s="103">
        <v>0</v>
      </c>
      <c r="F1732" s="126" t="s">
        <v>25</v>
      </c>
      <c r="G1732" s="141" t="e">
        <f ca="1">_xludf.IFS(F1732=BASE_DATOS!R$2,"N/A",F1732=BASE_DATOS!R$3,"N/A",F1732=BASE_DATOS!R$4,"INDICAR",F1732=BASE_DATOS!R$7,"N/A",F1732=BASE_DATOS!R$5,"INDICAR",F1732=BASE_DATOS!R$6,"INDICAR",F1732=BASE_DATOS!R$8," INDICAR",F1732=BASE_DATOS!R$9," ")</f>
        <v>#NAME?</v>
      </c>
      <c r="H1732" s="126" t="s">
        <v>462</v>
      </c>
      <c r="I1732" s="165"/>
      <c r="J1732" s="127">
        <v>0.33</v>
      </c>
      <c r="K1732" s="127">
        <v>0.33</v>
      </c>
      <c r="L1732" s="127">
        <v>0.34</v>
      </c>
      <c r="M1732" s="165"/>
      <c r="N1732" s="123">
        <f t="shared" si="45"/>
        <v>1</v>
      </c>
    </row>
    <row r="1733" spans="1:14" ht="50">
      <c r="A1733" s="249"/>
      <c r="B1733" s="137" t="s">
        <v>71</v>
      </c>
      <c r="C1733" s="140" t="s">
        <v>891</v>
      </c>
      <c r="D1733" s="158">
        <v>1</v>
      </c>
      <c r="E1733" s="140">
        <v>0</v>
      </c>
      <c r="F1733" s="121" t="s">
        <v>25</v>
      </c>
      <c r="G1733" s="160" t="e">
        <f ca="1">_xludf.IFS(F1733=BASE_DATOS!R$2,"N/A",F1733=BASE_DATOS!R$3,"N/A",F1733=BASE_DATOS!R$4,"INDICAR",F1733=BASE_DATOS!R$7,"N/A",F1733=BASE_DATOS!R$5,"INDICAR",F1733=BASE_DATOS!R$6,"INDICAR",F1733=BASE_DATOS!R$8," INDICAR",F1733=BASE_DATOS!R$9," ")</f>
        <v>#NAME?</v>
      </c>
      <c r="H1733" s="121" t="s">
        <v>430</v>
      </c>
      <c r="I1733" s="122">
        <v>0.2</v>
      </c>
      <c r="J1733" s="122">
        <v>0.2</v>
      </c>
      <c r="K1733" s="122">
        <v>0.2</v>
      </c>
      <c r="L1733" s="122">
        <v>0.2</v>
      </c>
      <c r="M1733" s="122">
        <v>0.2</v>
      </c>
      <c r="N1733" s="123">
        <f t="shared" si="45"/>
        <v>1</v>
      </c>
    </row>
    <row r="1734" spans="1:14" ht="14.5" hidden="1">
      <c r="A1734" s="249"/>
      <c r="B1734" s="137"/>
      <c r="C1734" s="138"/>
      <c r="D1734" s="158"/>
      <c r="E1734" s="140"/>
      <c r="F1734" s="121"/>
      <c r="G1734" s="160" t="e">
        <f ca="1">_xludf.IFS(F1734=BASE_DATOS!R$2,"N/A",F1734=BASE_DATOS!R$3,"N/A",F1734=BASE_DATOS!R$4,"INDICAR",F1734=BASE_DATOS!R$7,"N/A",F1734=BASE_DATOS!R$5,"INDICAR",F1734=BASE_DATOS!R$6,"INDICAR",F1734=BASE_DATOS!R$8," INDICAR",F1734=BASE_DATOS!R$9," ")</f>
        <v>#NAME?</v>
      </c>
      <c r="H1734" s="121"/>
      <c r="I1734" s="122"/>
      <c r="J1734" s="122"/>
      <c r="K1734" s="122"/>
      <c r="L1734" s="122"/>
      <c r="M1734" s="122"/>
      <c r="N1734" s="123">
        <f t="shared" si="45"/>
        <v>0</v>
      </c>
    </row>
    <row r="1735" spans="1:14" ht="14.5" hidden="1">
      <c r="A1735" s="249"/>
      <c r="B1735" s="137"/>
      <c r="C1735" s="138"/>
      <c r="D1735" s="158"/>
      <c r="E1735" s="140"/>
      <c r="F1735" s="121"/>
      <c r="G1735" s="160" t="e">
        <f ca="1">_xludf.IFS(F1735=BASE_DATOS!R$2,"N/A",F1735=BASE_DATOS!R$3,"N/A",F1735=BASE_DATOS!R$4,"INDICAR",F1735=BASE_DATOS!R$7,"N/A",F1735=BASE_DATOS!R$5,"INDICAR",F1735=BASE_DATOS!R$6,"INDICAR",F1735=BASE_DATOS!R$8," INDICAR",F1735=BASE_DATOS!R$9," ")</f>
        <v>#NAME?</v>
      </c>
      <c r="H1735" s="121"/>
      <c r="I1735" s="122"/>
      <c r="J1735" s="122"/>
      <c r="K1735" s="122"/>
      <c r="L1735" s="122"/>
      <c r="M1735" s="122"/>
      <c r="N1735" s="123">
        <f t="shared" si="45"/>
        <v>0</v>
      </c>
    </row>
    <row r="1736" spans="1:14" ht="14.5" hidden="1">
      <c r="A1736" s="249"/>
      <c r="B1736" s="137"/>
      <c r="C1736" s="138"/>
      <c r="D1736" s="158"/>
      <c r="E1736" s="140"/>
      <c r="F1736" s="121"/>
      <c r="G1736" s="160" t="e">
        <f ca="1">_xludf.IFS(F1736=BASE_DATOS!R$2,"N/A",F1736=BASE_DATOS!R$3,"N/A",F1736=BASE_DATOS!R$4,"INDICAR",F1736=BASE_DATOS!R$7,"N/A",F1736=BASE_DATOS!R$5,"INDICAR",F1736=BASE_DATOS!R$6,"INDICAR",F1736=BASE_DATOS!R$8," INDICAR",F1736=BASE_DATOS!R$9," ")</f>
        <v>#NAME?</v>
      </c>
      <c r="H1736" s="121"/>
      <c r="I1736" s="122"/>
      <c r="J1736" s="122"/>
      <c r="K1736" s="122"/>
      <c r="L1736" s="122"/>
      <c r="M1736" s="122"/>
      <c r="N1736" s="123">
        <f t="shared" si="45"/>
        <v>0</v>
      </c>
    </row>
    <row r="1737" spans="1:14" ht="14.5" hidden="1">
      <c r="A1737" s="249"/>
      <c r="B1737" s="137"/>
      <c r="C1737" s="138"/>
      <c r="D1737" s="158"/>
      <c r="E1737" s="140"/>
      <c r="F1737" s="121"/>
      <c r="G1737" s="160" t="e">
        <f ca="1">_xludf.IFS(F1737=BASE_DATOS!R$2,"N/A",F1737=BASE_DATOS!R$3,"N/A",F1737=BASE_DATOS!R$4,"INDICAR",F1737=BASE_DATOS!R$7,"N/A",F1737=BASE_DATOS!R$5,"INDICAR",F1737=BASE_DATOS!R$6,"INDICAR",F1737=BASE_DATOS!R$8," INDICAR",F1737=BASE_DATOS!R$9," ")</f>
        <v>#NAME?</v>
      </c>
      <c r="H1737" s="121"/>
      <c r="I1737" s="122"/>
      <c r="J1737" s="122"/>
      <c r="K1737" s="122"/>
      <c r="L1737" s="122"/>
      <c r="M1737" s="122"/>
      <c r="N1737" s="123">
        <f t="shared" si="45"/>
        <v>0</v>
      </c>
    </row>
    <row r="1738" spans="1:14" ht="14.5" hidden="1">
      <c r="A1738" s="249"/>
      <c r="B1738" s="137"/>
      <c r="C1738" s="138"/>
      <c r="D1738" s="158"/>
      <c r="E1738" s="140"/>
      <c r="F1738" s="121"/>
      <c r="G1738" s="160" t="e">
        <f ca="1">_xludf.IFS(F1738=BASE_DATOS!R$2,"N/A",F1738=BASE_DATOS!R$3,"N/A",F1738=BASE_DATOS!R$4,"INDICAR",F1738=BASE_DATOS!R$7,"N/A",F1738=BASE_DATOS!R$5,"INDICAR",F1738=BASE_DATOS!R$6,"INDICAR",F1738=BASE_DATOS!R$8," INDICAR",F1738=BASE_DATOS!R$9," ")</f>
        <v>#NAME?</v>
      </c>
      <c r="H1738" s="121"/>
      <c r="I1738" s="122"/>
      <c r="J1738" s="122"/>
      <c r="K1738" s="122"/>
      <c r="L1738" s="122"/>
      <c r="M1738" s="122"/>
      <c r="N1738" s="123">
        <f t="shared" si="45"/>
        <v>0</v>
      </c>
    </row>
    <row r="1739" spans="1:14" ht="14.5" hidden="1">
      <c r="A1739" s="249"/>
      <c r="B1739" s="137"/>
      <c r="C1739" s="138"/>
      <c r="D1739" s="158"/>
      <c r="E1739" s="140"/>
      <c r="F1739" s="121"/>
      <c r="G1739" s="160" t="e">
        <f ca="1">_xludf.IFS(F1739=BASE_DATOS!R$2,"N/A",F1739=BASE_DATOS!R$3,"N/A",F1739=BASE_DATOS!R$4,"INDICAR",F1739=BASE_DATOS!R$7,"N/A",F1739=BASE_DATOS!R$5,"INDICAR",F1739=BASE_DATOS!R$6,"INDICAR",F1739=BASE_DATOS!R$8," INDICAR",F1739=BASE_DATOS!R$9," ")</f>
        <v>#NAME?</v>
      </c>
      <c r="H1739" s="121"/>
      <c r="I1739" s="122"/>
      <c r="J1739" s="122"/>
      <c r="K1739" s="122"/>
      <c r="L1739" s="122"/>
      <c r="M1739" s="122"/>
      <c r="N1739" s="123">
        <f t="shared" si="45"/>
        <v>0</v>
      </c>
    </row>
    <row r="1740" spans="1:14" ht="14.5" hidden="1">
      <c r="A1740" s="250"/>
      <c r="B1740" s="137"/>
      <c r="C1740" s="140"/>
      <c r="D1740" s="158"/>
      <c r="E1740" s="140"/>
      <c r="F1740" s="121"/>
      <c r="G1740" s="160" t="e">
        <f ca="1">_xludf.IFS(F1740=BASE_DATOS!R$2,"N/A",F1740=BASE_DATOS!R$3,"N/A",F1740=BASE_DATOS!R$4,"INDICAR",F1740=BASE_DATOS!R$7,"N/A",F1740=BASE_DATOS!R$5,"INDICAR",F1740=BASE_DATOS!R$6,"INDICAR",F1740=BASE_DATOS!R$8," INDICAR",F1740=BASE_DATOS!R$9," ")</f>
        <v>#NAME?</v>
      </c>
      <c r="H1740" s="121"/>
      <c r="I1740" s="122"/>
      <c r="J1740" s="122"/>
      <c r="K1740" s="122"/>
      <c r="L1740" s="122"/>
      <c r="M1740" s="122"/>
      <c r="N1740" s="123">
        <f t="shared" si="45"/>
        <v>0</v>
      </c>
    </row>
    <row r="1741" spans="1:14" ht="14.5" hidden="1">
      <c r="A1741" s="251"/>
      <c r="B1741" s="137"/>
      <c r="C1741" s="140"/>
      <c r="D1741" s="158"/>
      <c r="E1741" s="140"/>
      <c r="F1741" s="121"/>
      <c r="G1741" s="160" t="e">
        <f ca="1">_xludf.IFS(F1741=BASE_DATOS!R$2,"N/A",F1741=BASE_DATOS!R$3,"N/A",F1741=BASE_DATOS!R$4,"INDICAR",F1741=BASE_DATOS!R$7,"N/A",F1741=BASE_DATOS!R$5,"INDICAR",F1741=BASE_DATOS!R$6,"INDICAR",F1741=BASE_DATOS!R$8," INDICAR",F1741=BASE_DATOS!R$9," ")</f>
        <v>#NAME?</v>
      </c>
      <c r="H1741" s="121"/>
      <c r="I1741" s="122"/>
      <c r="J1741" s="122"/>
      <c r="K1741" s="122"/>
      <c r="L1741" s="122"/>
      <c r="M1741" s="122"/>
      <c r="N1741" s="123">
        <f t="shared" si="45"/>
        <v>0</v>
      </c>
    </row>
    <row r="1742" spans="1:14" ht="14.5" hidden="1">
      <c r="A1742" s="252"/>
      <c r="B1742" s="137"/>
      <c r="C1742" s="138"/>
      <c r="D1742" s="158"/>
      <c r="E1742" s="140"/>
      <c r="F1742" s="121"/>
      <c r="G1742" s="160" t="e">
        <f ca="1">_xludf.IFS(F1742=BASE_DATOS!R$2,"N/A",F1742=BASE_DATOS!R$3,"N/A",F1742=BASE_DATOS!R$4,"INDICAR",F1742=BASE_DATOS!R$7,"N/A",F1742=BASE_DATOS!R$5,"INDICAR",F1742=BASE_DATOS!R$6,"INDICAR",F1742=BASE_DATOS!R$8," INDICAR",F1742=BASE_DATOS!R$9," ")</f>
        <v>#NAME?</v>
      </c>
      <c r="H1742" s="121"/>
      <c r="I1742" s="122"/>
      <c r="J1742" s="122"/>
      <c r="K1742" s="122"/>
      <c r="L1742" s="122"/>
      <c r="M1742" s="122"/>
      <c r="N1742" s="123">
        <f t="shared" si="45"/>
        <v>0</v>
      </c>
    </row>
    <row r="1743" spans="1:14" ht="14.5" hidden="1">
      <c r="A1743" s="252"/>
      <c r="B1743" s="137"/>
      <c r="C1743" s="138"/>
      <c r="D1743" s="158"/>
      <c r="E1743" s="140"/>
      <c r="F1743" s="121"/>
      <c r="G1743" s="160" t="e">
        <f ca="1">_xludf.IFS(F1743=BASE_DATOS!R$2,"N/A",F1743=BASE_DATOS!R$3,"N/A",F1743=BASE_DATOS!R$4,"INDICAR",F1743=BASE_DATOS!R$7,"N/A",F1743=BASE_DATOS!R$5,"INDICAR",F1743=BASE_DATOS!R$6,"INDICAR",F1743=BASE_DATOS!R$8," INDICAR",F1743=BASE_DATOS!R$9," ")</f>
        <v>#NAME?</v>
      </c>
      <c r="H1743" s="121"/>
      <c r="I1743" s="122"/>
      <c r="J1743" s="122"/>
      <c r="K1743" s="122"/>
      <c r="L1743" s="122"/>
      <c r="M1743" s="122"/>
      <c r="N1743" s="123">
        <f t="shared" si="45"/>
        <v>0</v>
      </c>
    </row>
    <row r="1744" spans="1:14" ht="14.5" hidden="1">
      <c r="A1744" s="252"/>
      <c r="B1744" s="137"/>
      <c r="C1744" s="138"/>
      <c r="D1744" s="158"/>
      <c r="E1744" s="140"/>
      <c r="F1744" s="121"/>
      <c r="G1744" s="160" t="e">
        <f ca="1">_xludf.IFS(F1744=BASE_DATOS!R$2,"N/A",F1744=BASE_DATOS!R$3,"N/A",F1744=BASE_DATOS!R$4,"INDICAR",F1744=BASE_DATOS!R$7,"N/A",F1744=BASE_DATOS!R$5,"INDICAR",F1744=BASE_DATOS!R$6,"INDICAR",F1744=BASE_DATOS!R$8," INDICAR",F1744=BASE_DATOS!R$9," ")</f>
        <v>#NAME?</v>
      </c>
      <c r="H1744" s="121"/>
      <c r="I1744" s="122"/>
      <c r="J1744" s="122"/>
      <c r="K1744" s="122"/>
      <c r="L1744" s="122"/>
      <c r="M1744" s="122"/>
      <c r="N1744" s="123">
        <f t="shared" si="45"/>
        <v>0</v>
      </c>
    </row>
    <row r="1745" spans="1:14" ht="14.5" hidden="1">
      <c r="A1745" s="252"/>
      <c r="B1745" s="137"/>
      <c r="C1745" s="138"/>
      <c r="D1745" s="158"/>
      <c r="E1745" s="140"/>
      <c r="F1745" s="121"/>
      <c r="G1745" s="160" t="e">
        <f ca="1">_xludf.IFS(F1745=BASE_DATOS!R$2,"N/A",F1745=BASE_DATOS!R$3,"N/A",F1745=BASE_DATOS!R$4,"INDICAR",F1745=BASE_DATOS!R$7,"N/A",F1745=BASE_DATOS!R$5,"INDICAR",F1745=BASE_DATOS!R$6,"INDICAR",F1745=BASE_DATOS!R$8," INDICAR",F1745=BASE_DATOS!R$9," ")</f>
        <v>#NAME?</v>
      </c>
      <c r="H1745" s="121"/>
      <c r="I1745" s="122"/>
      <c r="J1745" s="122"/>
      <c r="K1745" s="122"/>
      <c r="L1745" s="122"/>
      <c r="M1745" s="122"/>
      <c r="N1745" s="123">
        <f t="shared" si="45"/>
        <v>0</v>
      </c>
    </row>
    <row r="1746" spans="1:14" ht="14.5" hidden="1">
      <c r="A1746" s="252"/>
      <c r="B1746" s="137"/>
      <c r="C1746" s="138"/>
      <c r="D1746" s="158"/>
      <c r="E1746" s="140"/>
      <c r="F1746" s="121"/>
      <c r="G1746" s="160" t="e">
        <f ca="1">_xludf.IFS(F1746=BASE_DATOS!R$2,"N/A",F1746=BASE_DATOS!R$3,"N/A",F1746=BASE_DATOS!R$4,"INDICAR",F1746=BASE_DATOS!R$7,"N/A",F1746=BASE_DATOS!R$5,"INDICAR",F1746=BASE_DATOS!R$6,"INDICAR",F1746=BASE_DATOS!R$8," INDICAR",F1746=BASE_DATOS!R$9," ")</f>
        <v>#NAME?</v>
      </c>
      <c r="H1746" s="121"/>
      <c r="I1746" s="122"/>
      <c r="J1746" s="122"/>
      <c r="K1746" s="122"/>
      <c r="L1746" s="122"/>
      <c r="M1746" s="122"/>
      <c r="N1746" s="123">
        <f t="shared" si="45"/>
        <v>0</v>
      </c>
    </row>
    <row r="1747" spans="1:14" ht="14.5" hidden="1">
      <c r="A1747" s="252"/>
      <c r="B1747" s="137"/>
      <c r="C1747" s="138"/>
      <c r="D1747" s="158"/>
      <c r="E1747" s="140"/>
      <c r="F1747" s="121"/>
      <c r="G1747" s="160" t="e">
        <f ca="1">_xludf.IFS(F1747=BASE_DATOS!R$2,"N/A",F1747=BASE_DATOS!R$3,"N/A",F1747=BASE_DATOS!R$4,"INDICAR",F1747=BASE_DATOS!R$7,"N/A",F1747=BASE_DATOS!R$5,"INDICAR",F1747=BASE_DATOS!R$6,"INDICAR",F1747=BASE_DATOS!R$8," INDICAR",F1747=BASE_DATOS!R$9," ")</f>
        <v>#NAME?</v>
      </c>
      <c r="H1747" s="121"/>
      <c r="I1747" s="122"/>
      <c r="J1747" s="122"/>
      <c r="K1747" s="122"/>
      <c r="L1747" s="122"/>
      <c r="M1747" s="122"/>
      <c r="N1747" s="123">
        <f t="shared" si="45"/>
        <v>0</v>
      </c>
    </row>
    <row r="1748" spans="1:14" ht="14.5" hidden="1">
      <c r="A1748" s="252"/>
      <c r="B1748" s="137"/>
      <c r="C1748" s="138"/>
      <c r="D1748" s="158"/>
      <c r="E1748" s="140"/>
      <c r="F1748" s="121"/>
      <c r="G1748" s="160" t="e">
        <f ca="1">_xludf.IFS(F1748=BASE_DATOS!R$2,"N/A",F1748=BASE_DATOS!R$3,"N/A",F1748=BASE_DATOS!R$4,"INDICAR",F1748=BASE_DATOS!R$7,"N/A",F1748=BASE_DATOS!R$5,"INDICAR",F1748=BASE_DATOS!R$6,"INDICAR",F1748=BASE_DATOS!R$8," INDICAR",F1748=BASE_DATOS!R$9," ")</f>
        <v>#NAME?</v>
      </c>
      <c r="H1748" s="121"/>
      <c r="I1748" s="122"/>
      <c r="J1748" s="122"/>
      <c r="K1748" s="122"/>
      <c r="L1748" s="122"/>
      <c r="M1748" s="122"/>
      <c r="N1748" s="123">
        <f t="shared" si="45"/>
        <v>0</v>
      </c>
    </row>
    <row r="1749" spans="1:14" ht="14.5" hidden="1">
      <c r="A1749" s="252"/>
      <c r="B1749" s="137"/>
      <c r="C1749" s="138"/>
      <c r="D1749" s="158"/>
      <c r="E1749" s="140"/>
      <c r="F1749" s="121"/>
      <c r="G1749" s="160" t="e">
        <f ca="1">_xludf.IFS(F1749=BASE_DATOS!R$2,"N/A",F1749=BASE_DATOS!R$3,"N/A",F1749=BASE_DATOS!R$4,"INDICAR",F1749=BASE_DATOS!R$7,"N/A",F1749=BASE_DATOS!R$5,"INDICAR",F1749=BASE_DATOS!R$6,"INDICAR",F1749=BASE_DATOS!R$8," INDICAR",F1749=BASE_DATOS!R$9," ")</f>
        <v>#NAME?</v>
      </c>
      <c r="H1749" s="121"/>
      <c r="I1749" s="122"/>
      <c r="J1749" s="122"/>
      <c r="K1749" s="122"/>
      <c r="L1749" s="122"/>
      <c r="M1749" s="122"/>
      <c r="N1749" s="123">
        <f t="shared" si="45"/>
        <v>0</v>
      </c>
    </row>
    <row r="1750" spans="1:14" ht="14.5" hidden="1">
      <c r="A1750" s="252"/>
      <c r="B1750" s="137"/>
      <c r="C1750" s="138"/>
      <c r="D1750" s="158"/>
      <c r="E1750" s="140"/>
      <c r="F1750" s="121"/>
      <c r="G1750" s="160" t="e">
        <f ca="1">_xludf.IFS(F1750=BASE_DATOS!R$2,"N/A",F1750=BASE_DATOS!R$3,"N/A",F1750=BASE_DATOS!R$4,"INDICAR",F1750=BASE_DATOS!R$7,"N/A",F1750=BASE_DATOS!R$5,"INDICAR",F1750=BASE_DATOS!R$6,"INDICAR",F1750=BASE_DATOS!R$8," INDICAR",F1750=BASE_DATOS!R$9," ")</f>
        <v>#NAME?</v>
      </c>
      <c r="H1750" s="121"/>
      <c r="I1750" s="122"/>
      <c r="J1750" s="122"/>
      <c r="K1750" s="122"/>
      <c r="L1750" s="122"/>
      <c r="M1750" s="122"/>
      <c r="N1750" s="123">
        <f t="shared" si="45"/>
        <v>0</v>
      </c>
    </row>
    <row r="1751" spans="1:14" ht="14.5" hidden="1">
      <c r="A1751" s="253"/>
      <c r="B1751" s="137"/>
      <c r="C1751" s="140"/>
      <c r="D1751" s="158"/>
      <c r="E1751" s="140"/>
      <c r="F1751" s="121"/>
      <c r="G1751" s="160" t="e">
        <f ca="1">_xludf.IFS(F1751=BASE_DATOS!R$2,"N/A",F1751=BASE_DATOS!R$3,"N/A",F1751=BASE_DATOS!R$4,"INDICAR",F1751=BASE_DATOS!R$7,"N/A",F1751=BASE_DATOS!R$5,"INDICAR",F1751=BASE_DATOS!R$6,"INDICAR",F1751=BASE_DATOS!R$8," INDICAR",F1751=BASE_DATOS!R$9," ")</f>
        <v>#NAME?</v>
      </c>
      <c r="H1751" s="121"/>
      <c r="I1751" s="122"/>
      <c r="J1751" s="122"/>
      <c r="K1751" s="122"/>
      <c r="L1751" s="122"/>
      <c r="M1751" s="122"/>
      <c r="N1751" s="123">
        <f t="shared" si="45"/>
        <v>0</v>
      </c>
    </row>
    <row r="1752" spans="1:14" ht="14.5" hidden="1">
      <c r="A1752" s="251"/>
      <c r="B1752" s="137"/>
      <c r="C1752" s="138"/>
      <c r="D1752" s="158"/>
      <c r="E1752" s="140"/>
      <c r="F1752" s="121"/>
      <c r="G1752" s="160" t="e">
        <f ca="1">_xludf.IFS(F1752=BASE_DATOS!R$2,"N/A",F1752=BASE_DATOS!R$3,"N/A",F1752=BASE_DATOS!R$4,"INDICAR",F1752=BASE_DATOS!R$7,"N/A",F1752=BASE_DATOS!R$5,"INDICAR",F1752=BASE_DATOS!R$6,"INDICAR",F1752=BASE_DATOS!R$8," INDICAR",F1752=BASE_DATOS!R$9," ")</f>
        <v>#NAME?</v>
      </c>
      <c r="H1752" s="121"/>
      <c r="I1752" s="122"/>
      <c r="J1752" s="122"/>
      <c r="K1752" s="122"/>
      <c r="L1752" s="122"/>
      <c r="M1752" s="122"/>
      <c r="N1752" s="123">
        <f t="shared" si="45"/>
        <v>0</v>
      </c>
    </row>
    <row r="1753" spans="1:14" ht="14.5" hidden="1">
      <c r="A1753" s="252"/>
      <c r="B1753" s="137"/>
      <c r="C1753" s="138"/>
      <c r="D1753" s="158"/>
      <c r="E1753" s="140"/>
      <c r="F1753" s="121"/>
      <c r="G1753" s="160" t="e">
        <f ca="1">_xludf.IFS(F1753=BASE_DATOS!R$2,"N/A",F1753=BASE_DATOS!R$3,"N/A",F1753=BASE_DATOS!R$4,"INDICAR",F1753=BASE_DATOS!R$7,"N/A",F1753=BASE_DATOS!R$5,"INDICAR",F1753=BASE_DATOS!R$6,"INDICAR",F1753=BASE_DATOS!R$8," INDICAR",F1753=BASE_DATOS!R$9," ")</f>
        <v>#NAME?</v>
      </c>
      <c r="H1753" s="121"/>
      <c r="I1753" s="122"/>
      <c r="J1753" s="122"/>
      <c r="K1753" s="122"/>
      <c r="L1753" s="122"/>
      <c r="M1753" s="122"/>
      <c r="N1753" s="123">
        <f t="shared" si="45"/>
        <v>0</v>
      </c>
    </row>
    <row r="1754" spans="1:14" ht="14.5" hidden="1">
      <c r="A1754" s="252"/>
      <c r="B1754" s="137"/>
      <c r="C1754" s="138"/>
      <c r="D1754" s="158"/>
      <c r="E1754" s="140"/>
      <c r="F1754" s="121"/>
      <c r="G1754" s="160" t="e">
        <f ca="1">_xludf.IFS(F1754=BASE_DATOS!R$2,"N/A",F1754=BASE_DATOS!R$3,"N/A",F1754=BASE_DATOS!R$4,"INDICAR",F1754=BASE_DATOS!R$7,"N/A",F1754=BASE_DATOS!R$5,"INDICAR",F1754=BASE_DATOS!R$6,"INDICAR",F1754=BASE_DATOS!R$8," INDICAR",F1754=BASE_DATOS!R$9," ")</f>
        <v>#NAME?</v>
      </c>
      <c r="H1754" s="121"/>
      <c r="I1754" s="122"/>
      <c r="J1754" s="122"/>
      <c r="K1754" s="122"/>
      <c r="L1754" s="122"/>
      <c r="M1754" s="122"/>
      <c r="N1754" s="123">
        <f t="shared" si="45"/>
        <v>0</v>
      </c>
    </row>
    <row r="1755" spans="1:14" ht="14.5" hidden="1">
      <c r="A1755" s="252"/>
      <c r="B1755" s="137"/>
      <c r="C1755" s="138"/>
      <c r="D1755" s="158"/>
      <c r="E1755" s="140"/>
      <c r="F1755" s="121"/>
      <c r="G1755" s="160" t="e">
        <f ca="1">_xludf.IFS(F1755=BASE_DATOS!R$2,"N/A",F1755=BASE_DATOS!R$3,"N/A",F1755=BASE_DATOS!R$4,"INDICAR",F1755=BASE_DATOS!R$7,"N/A",F1755=BASE_DATOS!R$5,"INDICAR",F1755=BASE_DATOS!R$6,"INDICAR",F1755=BASE_DATOS!R$8," INDICAR",F1755=BASE_DATOS!R$9," ")</f>
        <v>#NAME?</v>
      </c>
      <c r="H1755" s="121"/>
      <c r="I1755" s="122"/>
      <c r="J1755" s="122"/>
      <c r="K1755" s="122"/>
      <c r="L1755" s="122"/>
      <c r="M1755" s="122"/>
      <c r="N1755" s="123">
        <f t="shared" si="45"/>
        <v>0</v>
      </c>
    </row>
    <row r="1756" spans="1:14" ht="14.5" hidden="1">
      <c r="A1756" s="252"/>
      <c r="B1756" s="137"/>
      <c r="C1756" s="138"/>
      <c r="D1756" s="158"/>
      <c r="E1756" s="140"/>
      <c r="F1756" s="121"/>
      <c r="G1756" s="160" t="e">
        <f ca="1">_xludf.IFS(F1756=BASE_DATOS!R$2,"N/A",F1756=BASE_DATOS!R$3,"N/A",F1756=BASE_DATOS!R$4,"INDICAR",F1756=BASE_DATOS!R$7,"N/A",F1756=BASE_DATOS!R$5,"INDICAR",F1756=BASE_DATOS!R$6,"INDICAR",F1756=BASE_DATOS!R$8," INDICAR",F1756=BASE_DATOS!R$9," ")</f>
        <v>#NAME?</v>
      </c>
      <c r="H1756" s="121"/>
      <c r="I1756" s="122"/>
      <c r="J1756" s="122"/>
      <c r="K1756" s="122"/>
      <c r="L1756" s="122"/>
      <c r="M1756" s="122"/>
      <c r="N1756" s="123">
        <f t="shared" si="45"/>
        <v>0</v>
      </c>
    </row>
    <row r="1757" spans="1:14" ht="14.5" hidden="1">
      <c r="A1757" s="252"/>
      <c r="B1757" s="137"/>
      <c r="C1757" s="138"/>
      <c r="D1757" s="158"/>
      <c r="E1757" s="140"/>
      <c r="F1757" s="121"/>
      <c r="G1757" s="160" t="e">
        <f ca="1">_xludf.IFS(F1757=BASE_DATOS!R$2,"N/A",F1757=BASE_DATOS!R$3,"N/A",F1757=BASE_DATOS!R$4,"INDICAR",F1757=BASE_DATOS!R$7,"N/A",F1757=BASE_DATOS!R$5,"INDICAR",F1757=BASE_DATOS!R$6,"INDICAR",F1757=BASE_DATOS!R$8," INDICAR",F1757=BASE_DATOS!R$9," ")</f>
        <v>#NAME?</v>
      </c>
      <c r="H1757" s="121"/>
      <c r="I1757" s="122"/>
      <c r="J1757" s="122"/>
      <c r="K1757" s="122"/>
      <c r="L1757" s="122"/>
      <c r="M1757" s="122"/>
      <c r="N1757" s="123">
        <f t="shared" si="45"/>
        <v>0</v>
      </c>
    </row>
    <row r="1758" spans="1:14" ht="14.5" hidden="1">
      <c r="A1758" s="252"/>
      <c r="B1758" s="137"/>
      <c r="C1758" s="138"/>
      <c r="D1758" s="158"/>
      <c r="E1758" s="140"/>
      <c r="F1758" s="121"/>
      <c r="G1758" s="160" t="e">
        <f ca="1">_xludf.IFS(F1758=BASE_DATOS!R$2,"N/A",F1758=BASE_DATOS!R$3,"N/A",F1758=BASE_DATOS!R$4,"INDICAR",F1758=BASE_DATOS!R$7,"N/A",F1758=BASE_DATOS!R$5,"INDICAR",F1758=BASE_DATOS!R$6,"INDICAR",F1758=BASE_DATOS!R$8," INDICAR",F1758=BASE_DATOS!R$9," ")</f>
        <v>#NAME?</v>
      </c>
      <c r="H1758" s="121"/>
      <c r="I1758" s="122"/>
      <c r="J1758" s="122"/>
      <c r="K1758" s="122"/>
      <c r="L1758" s="122"/>
      <c r="M1758" s="122"/>
      <c r="N1758" s="123">
        <f t="shared" si="45"/>
        <v>0</v>
      </c>
    </row>
    <row r="1759" spans="1:14" ht="14.5" hidden="1">
      <c r="A1759" s="252"/>
      <c r="B1759" s="137"/>
      <c r="C1759" s="138"/>
      <c r="D1759" s="158"/>
      <c r="E1759" s="140"/>
      <c r="F1759" s="121"/>
      <c r="G1759" s="160" t="e">
        <f ca="1">_xludf.IFS(F1759=BASE_DATOS!R$2,"N/A",F1759=BASE_DATOS!R$3,"N/A",F1759=BASE_DATOS!R$4,"INDICAR",F1759=BASE_DATOS!R$7,"N/A",F1759=BASE_DATOS!R$5,"INDICAR",F1759=BASE_DATOS!R$6,"INDICAR",F1759=BASE_DATOS!R$8," INDICAR",F1759=BASE_DATOS!R$9," ")</f>
        <v>#NAME?</v>
      </c>
      <c r="H1759" s="121"/>
      <c r="I1759" s="122"/>
      <c r="J1759" s="122"/>
      <c r="K1759" s="122"/>
      <c r="L1759" s="122"/>
      <c r="M1759" s="122"/>
      <c r="N1759" s="123">
        <f t="shared" si="45"/>
        <v>0</v>
      </c>
    </row>
    <row r="1760" spans="1:14" ht="14.5" hidden="1">
      <c r="A1760" s="252"/>
      <c r="B1760" s="137"/>
      <c r="C1760" s="138"/>
      <c r="D1760" s="158"/>
      <c r="E1760" s="140"/>
      <c r="F1760" s="121"/>
      <c r="G1760" s="160" t="e">
        <f ca="1">_xludf.IFS(F1760=BASE_DATOS!R$2,"N/A",F1760=BASE_DATOS!R$3,"N/A",F1760=BASE_DATOS!R$4,"INDICAR",F1760=BASE_DATOS!R$7,"N/A",F1760=BASE_DATOS!R$5,"INDICAR",F1760=BASE_DATOS!R$6,"INDICAR",F1760=BASE_DATOS!R$8," INDICAR",F1760=BASE_DATOS!R$9," ")</f>
        <v>#NAME?</v>
      </c>
      <c r="H1760" s="121"/>
      <c r="I1760" s="122"/>
      <c r="J1760" s="122"/>
      <c r="K1760" s="122"/>
      <c r="L1760" s="122"/>
      <c r="M1760" s="122"/>
      <c r="N1760" s="123">
        <f t="shared" si="45"/>
        <v>0</v>
      </c>
    </row>
    <row r="1761" spans="1:14" ht="14.5" hidden="1">
      <c r="A1761" s="252"/>
      <c r="B1761" s="137"/>
      <c r="C1761" s="138"/>
      <c r="D1761" s="158"/>
      <c r="E1761" s="140"/>
      <c r="F1761" s="121"/>
      <c r="G1761" s="160" t="e">
        <f ca="1">_xludf.IFS(F1761=BASE_DATOS!R$2,"N/A",F1761=BASE_DATOS!R$3,"N/A",F1761=BASE_DATOS!R$4,"INDICAR",F1761=BASE_DATOS!R$7,"N/A",F1761=BASE_DATOS!R$5,"INDICAR",F1761=BASE_DATOS!R$6,"INDICAR",F1761=BASE_DATOS!R$8," INDICAR",F1761=BASE_DATOS!R$9," ")</f>
        <v>#NAME?</v>
      </c>
      <c r="H1761" s="121"/>
      <c r="I1761" s="122"/>
      <c r="J1761" s="122"/>
      <c r="K1761" s="122"/>
      <c r="L1761" s="122"/>
      <c r="M1761" s="122"/>
      <c r="N1761" s="123">
        <f t="shared" si="45"/>
        <v>0</v>
      </c>
    </row>
    <row r="1762" spans="1:14" ht="14.5" hidden="1">
      <c r="A1762" s="253"/>
      <c r="B1762" s="137"/>
      <c r="C1762" s="140"/>
      <c r="D1762" s="158"/>
      <c r="E1762" s="140"/>
      <c r="F1762" s="121"/>
      <c r="G1762" s="160" t="e">
        <f ca="1">_xludf.IFS(F1762=BASE_DATOS!R$2,"N/A",F1762=BASE_DATOS!R$3,"N/A",F1762=BASE_DATOS!R$4,"INDICAR",F1762=BASE_DATOS!R$7,"N/A",F1762=BASE_DATOS!R$5,"INDICAR",F1762=BASE_DATOS!R$6,"INDICAR",F1762=BASE_DATOS!R$8," INDICAR",F1762=BASE_DATOS!R$9," ")</f>
        <v>#NAME?</v>
      </c>
      <c r="H1762" s="121"/>
      <c r="I1762" s="122"/>
      <c r="J1762" s="122"/>
      <c r="K1762" s="122"/>
      <c r="L1762" s="122"/>
      <c r="M1762" s="122"/>
      <c r="N1762" s="123">
        <f t="shared" si="45"/>
        <v>0</v>
      </c>
    </row>
    <row r="1763" spans="1:14" ht="14.5">
      <c r="A1763" s="142"/>
      <c r="B1763" s="143"/>
      <c r="C1763" s="142"/>
      <c r="D1763" s="142"/>
      <c r="E1763" s="142"/>
      <c r="F1763" s="142"/>
      <c r="G1763" s="142"/>
      <c r="H1763" s="142"/>
      <c r="I1763" s="142"/>
      <c r="J1763" s="143"/>
      <c r="K1763" s="143"/>
      <c r="L1763" s="143"/>
      <c r="M1763" s="143"/>
      <c r="N1763" s="144"/>
    </row>
    <row r="1764" spans="1:14" ht="14.5">
      <c r="A1764" s="145"/>
      <c r="B1764" s="146"/>
      <c r="C1764" s="145"/>
      <c r="D1764" s="145"/>
      <c r="E1764" s="145"/>
      <c r="F1764" s="145"/>
      <c r="G1764" s="145"/>
      <c r="H1764" s="145"/>
      <c r="I1764" s="145"/>
      <c r="J1764" s="146"/>
      <c r="K1764" s="146"/>
      <c r="L1764" s="146"/>
      <c r="M1764" s="146"/>
      <c r="N1764" s="147"/>
    </row>
    <row r="1765" spans="1:14" ht="23.25" customHeight="1">
      <c r="A1765" s="254" t="s">
        <v>413</v>
      </c>
      <c r="B1765" s="255"/>
      <c r="C1765" s="254" t="s">
        <v>302</v>
      </c>
      <c r="D1765" s="256"/>
      <c r="E1765" s="256"/>
      <c r="F1765" s="256"/>
      <c r="G1765" s="256"/>
      <c r="H1765" s="256"/>
      <c r="I1765" s="256"/>
      <c r="J1765" s="256"/>
      <c r="K1765" s="256"/>
      <c r="L1765" s="256"/>
      <c r="M1765" s="256"/>
      <c r="N1765" s="255"/>
    </row>
    <row r="1766" spans="1:14" ht="31">
      <c r="A1766" s="99" t="s">
        <v>19</v>
      </c>
      <c r="B1766" s="254" t="s">
        <v>90</v>
      </c>
      <c r="C1766" s="255"/>
      <c r="D1766" s="99" t="s">
        <v>447</v>
      </c>
      <c r="E1766" s="258" t="str">
        <f t="array" ref="E1766">INDEX(BASE_DATOS!U$2:U$103,MATCH(C1765,BASE_DATOS!W$2:W$103,0))</f>
        <v xml:space="preserve">Fortalecer el desarrollo de espacios vitales inclusivos y saludables para la formación integral y humanista de las personas estudiantes y el bienestar de la comunidad universitaria durante todo su ciclo de vida institucional, a través de procesos y estrategias con un enfoque de promoción de la salud y desarrollo integral  </v>
      </c>
      <c r="F1766" s="256"/>
      <c r="G1766" s="256"/>
      <c r="H1766" s="256"/>
      <c r="I1766" s="256"/>
      <c r="J1766" s="256"/>
      <c r="K1766" s="256"/>
      <c r="L1766" s="256"/>
      <c r="M1766" s="256"/>
      <c r="N1766" s="255"/>
    </row>
    <row r="1767" spans="1:14" ht="30" customHeight="1">
      <c r="A1767" s="259" t="s">
        <v>415</v>
      </c>
      <c r="B1767" s="277" t="s">
        <v>306</v>
      </c>
      <c r="C1767" s="261"/>
      <c r="D1767" s="262"/>
      <c r="E1767" s="268" t="s">
        <v>416</v>
      </c>
      <c r="F1767" s="273" t="str">
        <f t="array" ref="F1767">INDEX(BASE_DATOS!Y$2:Y$103,MATCH(B1767,BASE_DATOS!X$2:X$103,0))</f>
        <v>P. Institucionales E.O. 
P. de Calidad 
P.I. para la vinculación entre la UNA y las personas graduadas</v>
      </c>
      <c r="G1767" s="247"/>
      <c r="H1767" s="247"/>
      <c r="I1767" s="274" t="s">
        <v>417</v>
      </c>
      <c r="J1767" s="283" t="str">
        <f t="array" ref="J1767">INDEX(BASE_DATOS!Z$2:Z$103,MATCH(B1767,BASE_DATOS!X$2:X$103,0))</f>
        <v>Acciones de vinculación para estudiantes graduados afines a su formación</v>
      </c>
      <c r="K1767" s="256"/>
      <c r="L1767" s="256"/>
      <c r="M1767" s="256"/>
      <c r="N1767" s="255"/>
    </row>
    <row r="1768" spans="1:14" ht="14.25" customHeight="1">
      <c r="A1768" s="252"/>
      <c r="B1768" s="263"/>
      <c r="C1768" s="247"/>
      <c r="D1768" s="264"/>
      <c r="E1768" s="252"/>
      <c r="F1768" s="247"/>
      <c r="G1768" s="247"/>
      <c r="H1768" s="247"/>
      <c r="I1768" s="252"/>
      <c r="J1768" s="276"/>
      <c r="K1768" s="256"/>
      <c r="L1768" s="256"/>
      <c r="M1768" s="256"/>
      <c r="N1768" s="255"/>
    </row>
    <row r="1769" spans="1:14" ht="14.25" customHeight="1">
      <c r="A1769" s="252"/>
      <c r="B1769" s="263"/>
      <c r="C1769" s="247"/>
      <c r="D1769" s="264"/>
      <c r="E1769" s="252"/>
      <c r="F1769" s="247"/>
      <c r="G1769" s="247"/>
      <c r="H1769" s="247"/>
      <c r="I1769" s="252"/>
      <c r="J1769" s="276"/>
      <c r="K1769" s="256"/>
      <c r="L1769" s="256"/>
      <c r="M1769" s="256"/>
      <c r="N1769" s="255"/>
    </row>
    <row r="1770" spans="1:14" ht="14.25" customHeight="1">
      <c r="A1770" s="253"/>
      <c r="B1770" s="265"/>
      <c r="C1770" s="266"/>
      <c r="D1770" s="267"/>
      <c r="E1770" s="253"/>
      <c r="F1770" s="266"/>
      <c r="G1770" s="266"/>
      <c r="H1770" s="266"/>
      <c r="I1770" s="253"/>
      <c r="J1770" s="276"/>
      <c r="K1770" s="256"/>
      <c r="L1770" s="256"/>
      <c r="M1770" s="256"/>
      <c r="N1770" s="255"/>
    </row>
    <row r="1771" spans="1:14" ht="24.75" customHeight="1">
      <c r="A1771" s="269" t="s">
        <v>418</v>
      </c>
      <c r="B1771" s="269" t="s">
        <v>419</v>
      </c>
      <c r="C1771" s="270" t="s">
        <v>420</v>
      </c>
      <c r="D1771" s="269" t="s">
        <v>421</v>
      </c>
      <c r="E1771" s="269" t="s">
        <v>422</v>
      </c>
      <c r="F1771" s="272" t="s">
        <v>16</v>
      </c>
      <c r="G1771" s="269" t="s">
        <v>423</v>
      </c>
      <c r="H1771" s="269" t="s">
        <v>424</v>
      </c>
      <c r="I1771" s="271" t="s">
        <v>425</v>
      </c>
      <c r="J1771" s="256"/>
      <c r="K1771" s="256"/>
      <c r="L1771" s="256"/>
      <c r="M1771" s="256"/>
      <c r="N1771" s="255"/>
    </row>
    <row r="1772" spans="1:14" ht="24.75" customHeight="1">
      <c r="A1772" s="253"/>
      <c r="B1772" s="253"/>
      <c r="C1772" s="253"/>
      <c r="D1772" s="253"/>
      <c r="E1772" s="253"/>
      <c r="F1772" s="265"/>
      <c r="G1772" s="253"/>
      <c r="H1772" s="253"/>
      <c r="I1772" s="100">
        <v>2023</v>
      </c>
      <c r="J1772" s="100">
        <v>2024</v>
      </c>
      <c r="K1772" s="100">
        <v>2025</v>
      </c>
      <c r="L1772" s="100">
        <v>2026</v>
      </c>
      <c r="M1772" s="100">
        <v>2027</v>
      </c>
      <c r="N1772" s="148" t="s">
        <v>426</v>
      </c>
    </row>
    <row r="1773" spans="1:14" ht="37.5">
      <c r="A1773" s="248" t="s">
        <v>892</v>
      </c>
      <c r="B1773" s="137" t="s">
        <v>130</v>
      </c>
      <c r="C1773" s="138" t="s">
        <v>893</v>
      </c>
      <c r="D1773" s="158">
        <v>1</v>
      </c>
      <c r="E1773" s="140">
        <v>1</v>
      </c>
      <c r="F1773" s="121" t="s">
        <v>25</v>
      </c>
      <c r="G1773" s="141" t="e">
        <f ca="1">_xludf.IFS(F1773=BASE_DATOS!R$2,"N/A",F1773=BASE_DATOS!R$3,"N/A",F1773=BASE_DATOS!R$4,"INDICAR",F1773=BASE_DATOS!R$7,"N/A",F1773=BASE_DATOS!R$5,"INDICAR",F1773=BASE_DATOS!R$6,"INDICAR",F1773=BASE_DATOS!R$8," INDICAR",F1773=BASE_DATOS!R$9," ")</f>
        <v>#NAME?</v>
      </c>
      <c r="H1773" s="121" t="s">
        <v>430</v>
      </c>
      <c r="I1773" s="122">
        <v>0.2</v>
      </c>
      <c r="J1773" s="122">
        <v>0.2</v>
      </c>
      <c r="K1773" s="122">
        <v>0.2</v>
      </c>
      <c r="L1773" s="122">
        <v>0.2</v>
      </c>
      <c r="M1773" s="122">
        <v>0.2</v>
      </c>
      <c r="N1773" s="123">
        <f t="shared" ref="N1773:N1805" si="46">SUM(I1773:M1773)</f>
        <v>1</v>
      </c>
    </row>
    <row r="1774" spans="1:14" ht="28">
      <c r="A1774" s="249"/>
      <c r="B1774" s="137" t="s">
        <v>135</v>
      </c>
      <c r="C1774" s="138" t="s">
        <v>894</v>
      </c>
      <c r="D1774" s="162">
        <v>1</v>
      </c>
      <c r="E1774" s="113">
        <v>1</v>
      </c>
      <c r="F1774" s="126" t="s">
        <v>25</v>
      </c>
      <c r="G1774" s="141" t="e">
        <f ca="1">_xludf.IFS(F1774=BASE_DATOS!R$2,"N/A",F1774=BASE_DATOS!R$3,"N/A",F1774=BASE_DATOS!R$4,"INDICAR",F1774=BASE_DATOS!R$7,"N/A",F1774=BASE_DATOS!R$5,"INDICAR",F1774=BASE_DATOS!R$6,"INDICAR",F1774=BASE_DATOS!R$8," INDICAR",F1774=BASE_DATOS!R$9," ")</f>
        <v>#NAME?</v>
      </c>
      <c r="H1774" s="126" t="s">
        <v>430</v>
      </c>
      <c r="I1774" s="127">
        <v>0.2</v>
      </c>
      <c r="J1774" s="127">
        <v>0.2</v>
      </c>
      <c r="K1774" s="127">
        <v>0.2</v>
      </c>
      <c r="L1774" s="127">
        <v>0.2</v>
      </c>
      <c r="M1774" s="127">
        <v>0.2</v>
      </c>
      <c r="N1774" s="123">
        <f t="shared" si="46"/>
        <v>1</v>
      </c>
    </row>
    <row r="1775" spans="1:14" ht="14.5">
      <c r="A1775" s="249"/>
      <c r="B1775" s="137" t="s">
        <v>71</v>
      </c>
      <c r="C1775" s="138" t="s">
        <v>895</v>
      </c>
      <c r="D1775" s="158">
        <v>1</v>
      </c>
      <c r="E1775" s="140">
        <v>0</v>
      </c>
      <c r="F1775" s="121" t="s">
        <v>25</v>
      </c>
      <c r="G1775" s="160" t="e">
        <f ca="1">_xludf.IFS(F1775=BASE_DATOS!R$2,"N/A",F1775=BASE_DATOS!R$3,"N/A",F1775=BASE_DATOS!R$4,"INDICAR",F1775=BASE_DATOS!R$7,"N/A",F1775=BASE_DATOS!R$5,"INDICAR",F1775=BASE_DATOS!R$6,"INDICAR",F1775=BASE_DATOS!R$8," INDICAR",F1775=BASE_DATOS!R$9," ")</f>
        <v>#NAME?</v>
      </c>
      <c r="H1775" s="121" t="s">
        <v>509</v>
      </c>
      <c r="I1775" s="122">
        <v>0</v>
      </c>
      <c r="J1775" s="122">
        <v>0.1</v>
      </c>
      <c r="K1775" s="122">
        <v>0.2</v>
      </c>
      <c r="L1775" s="122">
        <v>0.3</v>
      </c>
      <c r="M1775" s="122">
        <v>0.4</v>
      </c>
      <c r="N1775" s="123">
        <f t="shared" si="46"/>
        <v>1</v>
      </c>
    </row>
    <row r="1776" spans="1:14" ht="14.5" hidden="1">
      <c r="A1776" s="249"/>
      <c r="B1776" s="137"/>
      <c r="C1776" s="138"/>
      <c r="D1776" s="158"/>
      <c r="E1776" s="140"/>
      <c r="F1776" s="121"/>
      <c r="G1776" s="160" t="e">
        <f ca="1">_xludf.IFS(F1776=BASE_DATOS!R$2,"N/A",F1776=BASE_DATOS!R$3,"N/A",F1776=BASE_DATOS!R$4,"INDICAR",F1776=BASE_DATOS!R$7,"N/A",F1776=BASE_DATOS!R$5,"INDICAR",F1776=BASE_DATOS!R$6,"INDICAR",F1776=BASE_DATOS!R$8," INDICAR",F1776=BASE_DATOS!R$9," ")</f>
        <v>#NAME?</v>
      </c>
      <c r="H1776" s="121"/>
      <c r="I1776" s="122"/>
      <c r="J1776" s="122"/>
      <c r="K1776" s="122"/>
      <c r="L1776" s="122"/>
      <c r="M1776" s="122"/>
      <c r="N1776" s="123">
        <f t="shared" si="46"/>
        <v>0</v>
      </c>
    </row>
    <row r="1777" spans="1:14" ht="14.5" hidden="1">
      <c r="A1777" s="249"/>
      <c r="B1777" s="137"/>
      <c r="C1777" s="138"/>
      <c r="D1777" s="158"/>
      <c r="E1777" s="140"/>
      <c r="F1777" s="121"/>
      <c r="G1777" s="160" t="e">
        <f ca="1">_xludf.IFS(F1777=BASE_DATOS!R$2,"N/A",F1777=BASE_DATOS!R$3,"N/A",F1777=BASE_DATOS!R$4,"INDICAR",F1777=BASE_DATOS!R$7,"N/A",F1777=BASE_DATOS!R$5,"INDICAR",F1777=BASE_DATOS!R$6,"INDICAR",F1777=BASE_DATOS!R$8," INDICAR",F1777=BASE_DATOS!R$9," ")</f>
        <v>#NAME?</v>
      </c>
      <c r="H1777" s="121"/>
      <c r="I1777" s="122"/>
      <c r="J1777" s="122"/>
      <c r="K1777" s="122"/>
      <c r="L1777" s="122"/>
      <c r="M1777" s="122"/>
      <c r="N1777" s="123">
        <f t="shared" si="46"/>
        <v>0</v>
      </c>
    </row>
    <row r="1778" spans="1:14" ht="14.5" hidden="1">
      <c r="A1778" s="249"/>
      <c r="B1778" s="137"/>
      <c r="C1778" s="138"/>
      <c r="D1778" s="158"/>
      <c r="E1778" s="140"/>
      <c r="F1778" s="121"/>
      <c r="G1778" s="160" t="e">
        <f ca="1">_xludf.IFS(F1778=BASE_DATOS!R$2,"N/A",F1778=BASE_DATOS!R$3,"N/A",F1778=BASE_DATOS!R$4,"INDICAR",F1778=BASE_DATOS!R$7,"N/A",F1778=BASE_DATOS!R$5,"INDICAR",F1778=BASE_DATOS!R$6,"INDICAR",F1778=BASE_DATOS!R$8," INDICAR",F1778=BASE_DATOS!R$9," ")</f>
        <v>#NAME?</v>
      </c>
      <c r="H1778" s="121"/>
      <c r="I1778" s="122"/>
      <c r="J1778" s="122"/>
      <c r="K1778" s="122"/>
      <c r="L1778" s="122"/>
      <c r="M1778" s="122"/>
      <c r="N1778" s="123">
        <f t="shared" si="46"/>
        <v>0</v>
      </c>
    </row>
    <row r="1779" spans="1:14" ht="14.5" hidden="1">
      <c r="A1779" s="249"/>
      <c r="B1779" s="137"/>
      <c r="C1779" s="138"/>
      <c r="D1779" s="158"/>
      <c r="E1779" s="140"/>
      <c r="F1779" s="121"/>
      <c r="G1779" s="160" t="e">
        <f ca="1">_xludf.IFS(F1779=BASE_DATOS!R$2,"N/A",F1779=BASE_DATOS!R$3,"N/A",F1779=BASE_DATOS!R$4,"INDICAR",F1779=BASE_DATOS!R$7,"N/A",F1779=BASE_DATOS!R$5,"INDICAR",F1779=BASE_DATOS!R$6,"INDICAR",F1779=BASE_DATOS!R$8," INDICAR",F1779=BASE_DATOS!R$9," ")</f>
        <v>#NAME?</v>
      </c>
      <c r="H1779" s="121"/>
      <c r="I1779" s="122"/>
      <c r="J1779" s="122"/>
      <c r="K1779" s="122"/>
      <c r="L1779" s="122"/>
      <c r="M1779" s="122"/>
      <c r="N1779" s="123">
        <f t="shared" si="46"/>
        <v>0</v>
      </c>
    </row>
    <row r="1780" spans="1:14" ht="14.5" hidden="1">
      <c r="A1780" s="249"/>
      <c r="B1780" s="137"/>
      <c r="C1780" s="138"/>
      <c r="D1780" s="158"/>
      <c r="E1780" s="140"/>
      <c r="F1780" s="121"/>
      <c r="G1780" s="160" t="e">
        <f ca="1">_xludf.IFS(F1780=BASE_DATOS!R$2,"N/A",F1780=BASE_DATOS!R$3,"N/A",F1780=BASE_DATOS!R$4,"INDICAR",F1780=BASE_DATOS!R$7,"N/A",F1780=BASE_DATOS!R$5,"INDICAR",F1780=BASE_DATOS!R$6,"INDICAR",F1780=BASE_DATOS!R$8," INDICAR",F1780=BASE_DATOS!R$9," ")</f>
        <v>#NAME?</v>
      </c>
      <c r="H1780" s="121"/>
      <c r="I1780" s="122"/>
      <c r="J1780" s="122"/>
      <c r="K1780" s="122"/>
      <c r="L1780" s="122"/>
      <c r="M1780" s="122"/>
      <c r="N1780" s="123">
        <f t="shared" si="46"/>
        <v>0</v>
      </c>
    </row>
    <row r="1781" spans="1:14" ht="14.5" hidden="1">
      <c r="A1781" s="249"/>
      <c r="B1781" s="137"/>
      <c r="C1781" s="138"/>
      <c r="D1781" s="158"/>
      <c r="E1781" s="140"/>
      <c r="F1781" s="121"/>
      <c r="G1781" s="160" t="e">
        <f ca="1">_xludf.IFS(F1781=BASE_DATOS!R$2,"N/A",F1781=BASE_DATOS!R$3,"N/A",F1781=BASE_DATOS!R$4,"INDICAR",F1781=BASE_DATOS!R$7,"N/A",F1781=BASE_DATOS!R$5,"INDICAR",F1781=BASE_DATOS!R$6,"INDICAR",F1781=BASE_DATOS!R$8," INDICAR",F1781=BASE_DATOS!R$9," ")</f>
        <v>#NAME?</v>
      </c>
      <c r="H1781" s="121"/>
      <c r="I1781" s="122"/>
      <c r="J1781" s="122"/>
      <c r="K1781" s="122"/>
      <c r="L1781" s="122"/>
      <c r="M1781" s="122"/>
      <c r="N1781" s="123">
        <f t="shared" si="46"/>
        <v>0</v>
      </c>
    </row>
    <row r="1782" spans="1:14" ht="14.5" hidden="1">
      <c r="A1782" s="249"/>
      <c r="B1782" s="137"/>
      <c r="C1782" s="138"/>
      <c r="D1782" s="158"/>
      <c r="E1782" s="140"/>
      <c r="F1782" s="121"/>
      <c r="G1782" s="160" t="e">
        <f ca="1">_xludf.IFS(F1782=BASE_DATOS!R$2,"N/A",F1782=BASE_DATOS!R$3,"N/A",F1782=BASE_DATOS!R$4,"INDICAR",F1782=BASE_DATOS!R$7,"N/A",F1782=BASE_DATOS!R$5,"INDICAR",F1782=BASE_DATOS!R$6,"INDICAR",F1782=BASE_DATOS!R$8," INDICAR",F1782=BASE_DATOS!R$9," ")</f>
        <v>#NAME?</v>
      </c>
      <c r="H1782" s="121"/>
      <c r="I1782" s="122"/>
      <c r="J1782" s="122"/>
      <c r="K1782" s="122"/>
      <c r="L1782" s="122"/>
      <c r="M1782" s="122"/>
      <c r="N1782" s="123">
        <f t="shared" si="46"/>
        <v>0</v>
      </c>
    </row>
    <row r="1783" spans="1:14" ht="14.5" hidden="1">
      <c r="A1783" s="250"/>
      <c r="B1783" s="137"/>
      <c r="C1783" s="140"/>
      <c r="D1783" s="158"/>
      <c r="E1783" s="140"/>
      <c r="F1783" s="121"/>
      <c r="G1783" s="160" t="e">
        <f ca="1">_xludf.IFS(F1783=BASE_DATOS!R$2,"N/A",F1783=BASE_DATOS!R$3,"N/A",F1783=BASE_DATOS!R$4,"INDICAR",F1783=BASE_DATOS!R$7,"N/A",F1783=BASE_DATOS!R$5,"INDICAR",F1783=BASE_DATOS!R$6,"INDICAR",F1783=BASE_DATOS!R$8," INDICAR",F1783=BASE_DATOS!R$9," ")</f>
        <v>#NAME?</v>
      </c>
      <c r="H1783" s="121"/>
      <c r="I1783" s="122"/>
      <c r="J1783" s="122"/>
      <c r="K1783" s="122"/>
      <c r="L1783" s="122"/>
      <c r="M1783" s="122"/>
      <c r="N1783" s="123">
        <f t="shared" si="46"/>
        <v>0</v>
      </c>
    </row>
    <row r="1784" spans="1:14" ht="50">
      <c r="A1784" s="248" t="s">
        <v>896</v>
      </c>
      <c r="B1784" s="137" t="s">
        <v>130</v>
      </c>
      <c r="C1784" s="140" t="s">
        <v>897</v>
      </c>
      <c r="D1784" s="158">
        <v>1</v>
      </c>
      <c r="E1784" s="140">
        <v>0</v>
      </c>
      <c r="F1784" s="121" t="s">
        <v>103</v>
      </c>
      <c r="G1784" s="160" t="e">
        <f ca="1">_xludf.IFS(F1784=BASE_DATOS!R$2,"N/A",F1784=BASE_DATOS!R$3,"N/A",F1784=BASE_DATOS!R$4,"INDICAR",F1784=BASE_DATOS!R$7,"N/A",F1784=BASE_DATOS!R$5,"INDICAR",F1784=BASE_DATOS!R$6,"INDICAR",F1784=BASE_DATOS!R$8," INDICAR",F1784=BASE_DATOS!R$9," ")</f>
        <v>#NAME?</v>
      </c>
      <c r="H1784" s="121" t="s">
        <v>430</v>
      </c>
      <c r="I1784" s="122">
        <v>0.2</v>
      </c>
      <c r="J1784" s="122">
        <v>0.2</v>
      </c>
      <c r="K1784" s="122">
        <v>0.2</v>
      </c>
      <c r="L1784" s="122">
        <v>0.2</v>
      </c>
      <c r="M1784" s="122">
        <v>0.2</v>
      </c>
      <c r="N1784" s="123">
        <f t="shared" si="46"/>
        <v>1</v>
      </c>
    </row>
    <row r="1785" spans="1:14" ht="14.5" hidden="1">
      <c r="A1785" s="249"/>
      <c r="B1785" s="137"/>
      <c r="C1785" s="138"/>
      <c r="D1785" s="158"/>
      <c r="E1785" s="140"/>
      <c r="F1785" s="121"/>
      <c r="G1785" s="160" t="e">
        <f ca="1">_xludf.IFS(F1785=BASE_DATOS!R$2,"N/A",F1785=BASE_DATOS!R$3,"N/A",F1785=BASE_DATOS!R$4,"INDICAR",F1785=BASE_DATOS!R$7,"N/A",F1785=BASE_DATOS!R$5,"INDICAR",F1785=BASE_DATOS!R$6,"INDICAR",F1785=BASE_DATOS!R$8," INDICAR",F1785=BASE_DATOS!R$9," ")</f>
        <v>#NAME?</v>
      </c>
      <c r="H1785" s="121"/>
      <c r="I1785" s="122"/>
      <c r="J1785" s="122"/>
      <c r="K1785" s="122"/>
      <c r="L1785" s="122"/>
      <c r="M1785" s="122"/>
      <c r="N1785" s="123">
        <f t="shared" si="46"/>
        <v>0</v>
      </c>
    </row>
    <row r="1786" spans="1:14" ht="14.5" hidden="1">
      <c r="A1786" s="249"/>
      <c r="B1786" s="137"/>
      <c r="C1786" s="138"/>
      <c r="D1786" s="158"/>
      <c r="E1786" s="140"/>
      <c r="F1786" s="121"/>
      <c r="G1786" s="160" t="e">
        <f ca="1">_xludf.IFS(F1786=BASE_DATOS!R$2,"N/A",F1786=BASE_DATOS!R$3,"N/A",F1786=BASE_DATOS!R$4,"INDICAR",F1786=BASE_DATOS!R$7,"N/A",F1786=BASE_DATOS!R$5,"INDICAR",F1786=BASE_DATOS!R$6,"INDICAR",F1786=BASE_DATOS!R$8," INDICAR",F1786=BASE_DATOS!R$9," ")</f>
        <v>#NAME?</v>
      </c>
      <c r="H1786" s="121"/>
      <c r="I1786" s="122"/>
      <c r="J1786" s="122"/>
      <c r="K1786" s="122"/>
      <c r="L1786" s="122"/>
      <c r="M1786" s="122"/>
      <c r="N1786" s="123">
        <f t="shared" si="46"/>
        <v>0</v>
      </c>
    </row>
    <row r="1787" spans="1:14" ht="14.5" hidden="1">
      <c r="A1787" s="249"/>
      <c r="B1787" s="137"/>
      <c r="C1787" s="138"/>
      <c r="D1787" s="158"/>
      <c r="E1787" s="140"/>
      <c r="F1787" s="121"/>
      <c r="G1787" s="160" t="e">
        <f ca="1">_xludf.IFS(F1787=BASE_DATOS!R$2,"N/A",F1787=BASE_DATOS!R$3,"N/A",F1787=BASE_DATOS!R$4,"INDICAR",F1787=BASE_DATOS!R$7,"N/A",F1787=BASE_DATOS!R$5,"INDICAR",F1787=BASE_DATOS!R$6,"INDICAR",F1787=BASE_DATOS!R$8," INDICAR",F1787=BASE_DATOS!R$9," ")</f>
        <v>#NAME?</v>
      </c>
      <c r="H1787" s="121"/>
      <c r="I1787" s="122"/>
      <c r="J1787" s="122"/>
      <c r="K1787" s="122"/>
      <c r="L1787" s="122"/>
      <c r="M1787" s="122"/>
      <c r="N1787" s="123">
        <f t="shared" si="46"/>
        <v>0</v>
      </c>
    </row>
    <row r="1788" spans="1:14" ht="14.5" hidden="1">
      <c r="A1788" s="249"/>
      <c r="B1788" s="137"/>
      <c r="C1788" s="140"/>
      <c r="D1788" s="158"/>
      <c r="E1788" s="140"/>
      <c r="F1788" s="121"/>
      <c r="G1788" s="160" t="e">
        <f ca="1">_xludf.IFS(F1788=BASE_DATOS!R$2,"N/A",F1788=BASE_DATOS!R$3,"N/A",F1788=BASE_DATOS!R$4,"INDICAR",F1788=BASE_DATOS!R$7,"N/A",F1788=BASE_DATOS!R$5,"INDICAR",F1788=BASE_DATOS!R$6,"INDICAR",F1788=BASE_DATOS!R$8," INDICAR",F1788=BASE_DATOS!R$9," ")</f>
        <v>#NAME?</v>
      </c>
      <c r="H1788" s="121"/>
      <c r="I1788" s="122"/>
      <c r="J1788" s="122"/>
      <c r="K1788" s="122"/>
      <c r="L1788" s="122"/>
      <c r="M1788" s="122"/>
      <c r="N1788" s="123">
        <f t="shared" si="46"/>
        <v>0</v>
      </c>
    </row>
    <row r="1789" spans="1:14" ht="14.5" hidden="1">
      <c r="A1789" s="249"/>
      <c r="B1789" s="137"/>
      <c r="C1789" s="138"/>
      <c r="D1789" s="158"/>
      <c r="E1789" s="140"/>
      <c r="F1789" s="121"/>
      <c r="G1789" s="160" t="e">
        <f ca="1">_xludf.IFS(F1789=BASE_DATOS!R$2,"N/A",F1789=BASE_DATOS!R$3,"N/A",F1789=BASE_DATOS!R$4,"INDICAR",F1789=BASE_DATOS!R$7,"N/A",F1789=BASE_DATOS!R$5,"INDICAR",F1789=BASE_DATOS!R$6,"INDICAR",F1789=BASE_DATOS!R$8," INDICAR",F1789=BASE_DATOS!R$9," ")</f>
        <v>#NAME?</v>
      </c>
      <c r="H1789" s="121"/>
      <c r="I1789" s="122"/>
      <c r="J1789" s="122"/>
      <c r="K1789" s="122"/>
      <c r="L1789" s="122"/>
      <c r="M1789" s="122"/>
      <c r="N1789" s="123">
        <f t="shared" si="46"/>
        <v>0</v>
      </c>
    </row>
    <row r="1790" spans="1:14" ht="14.5" hidden="1">
      <c r="A1790" s="249"/>
      <c r="B1790" s="137"/>
      <c r="C1790" s="138"/>
      <c r="D1790" s="158"/>
      <c r="E1790" s="140"/>
      <c r="F1790" s="121"/>
      <c r="G1790" s="160" t="e">
        <f ca="1">_xludf.IFS(F1790=BASE_DATOS!R$2,"N/A",F1790=BASE_DATOS!R$3,"N/A",F1790=BASE_DATOS!R$4,"INDICAR",F1790=BASE_DATOS!R$7,"N/A",F1790=BASE_DATOS!R$5,"INDICAR",F1790=BASE_DATOS!R$6,"INDICAR",F1790=BASE_DATOS!R$8," INDICAR",F1790=BASE_DATOS!R$9," ")</f>
        <v>#NAME?</v>
      </c>
      <c r="H1790" s="121"/>
      <c r="I1790" s="122"/>
      <c r="J1790" s="122"/>
      <c r="K1790" s="122"/>
      <c r="L1790" s="122"/>
      <c r="M1790" s="122"/>
      <c r="N1790" s="123">
        <f t="shared" si="46"/>
        <v>0</v>
      </c>
    </row>
    <row r="1791" spans="1:14" ht="14.5" hidden="1">
      <c r="A1791" s="249"/>
      <c r="B1791" s="137"/>
      <c r="C1791" s="138"/>
      <c r="D1791" s="158"/>
      <c r="E1791" s="140"/>
      <c r="F1791" s="121"/>
      <c r="G1791" s="160" t="e">
        <f ca="1">_xludf.IFS(F1791=BASE_DATOS!R$2,"N/A",F1791=BASE_DATOS!R$3,"N/A",F1791=BASE_DATOS!R$4,"INDICAR",F1791=BASE_DATOS!R$7,"N/A",F1791=BASE_DATOS!R$5,"INDICAR",F1791=BASE_DATOS!R$6,"INDICAR",F1791=BASE_DATOS!R$8," INDICAR",F1791=BASE_DATOS!R$9," ")</f>
        <v>#NAME?</v>
      </c>
      <c r="H1791" s="121"/>
      <c r="I1791" s="122"/>
      <c r="J1791" s="122"/>
      <c r="K1791" s="122"/>
      <c r="L1791" s="122"/>
      <c r="M1791" s="122"/>
      <c r="N1791" s="123">
        <f t="shared" si="46"/>
        <v>0</v>
      </c>
    </row>
    <row r="1792" spans="1:14" ht="14.5" hidden="1">
      <c r="A1792" s="249"/>
      <c r="B1792" s="137"/>
      <c r="C1792" s="138"/>
      <c r="D1792" s="158"/>
      <c r="E1792" s="140"/>
      <c r="F1792" s="121"/>
      <c r="G1792" s="160" t="e">
        <f ca="1">_xludf.IFS(F1792=BASE_DATOS!R$2,"N/A",F1792=BASE_DATOS!R$3,"N/A",F1792=BASE_DATOS!R$4,"INDICAR",F1792=BASE_DATOS!R$7,"N/A",F1792=BASE_DATOS!R$5,"INDICAR",F1792=BASE_DATOS!R$6,"INDICAR",F1792=BASE_DATOS!R$8," INDICAR",F1792=BASE_DATOS!R$9," ")</f>
        <v>#NAME?</v>
      </c>
      <c r="H1792" s="121"/>
      <c r="I1792" s="122"/>
      <c r="J1792" s="122"/>
      <c r="K1792" s="122"/>
      <c r="L1792" s="122"/>
      <c r="M1792" s="122"/>
      <c r="N1792" s="123">
        <f t="shared" si="46"/>
        <v>0</v>
      </c>
    </row>
    <row r="1793" spans="1:14" ht="14.5" hidden="1">
      <c r="A1793" s="249"/>
      <c r="B1793" s="137"/>
      <c r="C1793" s="138"/>
      <c r="D1793" s="158"/>
      <c r="E1793" s="140"/>
      <c r="F1793" s="121"/>
      <c r="G1793" s="160" t="e">
        <f ca="1">_xludf.IFS(F1793=BASE_DATOS!R$2,"N/A",F1793=BASE_DATOS!R$3,"N/A",F1793=BASE_DATOS!R$4,"INDICAR",F1793=BASE_DATOS!R$7,"N/A",F1793=BASE_DATOS!R$5,"INDICAR",F1793=BASE_DATOS!R$6,"INDICAR",F1793=BASE_DATOS!R$8," INDICAR",F1793=BASE_DATOS!R$9," ")</f>
        <v>#NAME?</v>
      </c>
      <c r="H1793" s="121"/>
      <c r="I1793" s="122"/>
      <c r="J1793" s="122"/>
      <c r="K1793" s="122"/>
      <c r="L1793" s="122"/>
      <c r="M1793" s="122"/>
      <c r="N1793" s="123">
        <f t="shared" si="46"/>
        <v>0</v>
      </c>
    </row>
    <row r="1794" spans="1:14" ht="14.5" hidden="1">
      <c r="A1794" s="250"/>
      <c r="B1794" s="137"/>
      <c r="C1794" s="140"/>
      <c r="D1794" s="158"/>
      <c r="E1794" s="140"/>
      <c r="F1794" s="121"/>
      <c r="G1794" s="160" t="e">
        <f ca="1">_xludf.IFS(F1794=BASE_DATOS!R$2,"N/A",F1794=BASE_DATOS!R$3,"N/A",F1794=BASE_DATOS!R$4,"INDICAR",F1794=BASE_DATOS!R$7,"N/A",F1794=BASE_DATOS!R$5,"INDICAR",F1794=BASE_DATOS!R$6,"INDICAR",F1794=BASE_DATOS!R$8," INDICAR",F1794=BASE_DATOS!R$9," ")</f>
        <v>#NAME?</v>
      </c>
      <c r="H1794" s="121"/>
      <c r="I1794" s="122"/>
      <c r="J1794" s="122"/>
      <c r="K1794" s="122"/>
      <c r="L1794" s="122"/>
      <c r="M1794" s="122"/>
      <c r="N1794" s="123">
        <f t="shared" si="46"/>
        <v>0</v>
      </c>
    </row>
    <row r="1795" spans="1:14" ht="14.5" hidden="1">
      <c r="A1795" s="251"/>
      <c r="B1795" s="137"/>
      <c r="C1795" s="138"/>
      <c r="D1795" s="158"/>
      <c r="E1795" s="140"/>
      <c r="F1795" s="121"/>
      <c r="G1795" s="160" t="e">
        <f ca="1">_xludf.IFS(F1795=BASE_DATOS!R$2,"N/A",F1795=BASE_DATOS!R$3,"N/A",F1795=BASE_DATOS!R$4,"INDICAR",F1795=BASE_DATOS!R$7,"N/A",F1795=BASE_DATOS!R$5,"INDICAR",F1795=BASE_DATOS!R$6,"INDICAR",F1795=BASE_DATOS!R$8," INDICAR",F1795=BASE_DATOS!R$9," ")</f>
        <v>#NAME?</v>
      </c>
      <c r="H1795" s="121"/>
      <c r="I1795" s="122"/>
      <c r="J1795" s="122"/>
      <c r="K1795" s="122"/>
      <c r="L1795" s="122"/>
      <c r="M1795" s="122"/>
      <c r="N1795" s="123">
        <f t="shared" si="46"/>
        <v>0</v>
      </c>
    </row>
    <row r="1796" spans="1:14" ht="14.5" hidden="1">
      <c r="A1796" s="252"/>
      <c r="B1796" s="137"/>
      <c r="C1796" s="138"/>
      <c r="D1796" s="158"/>
      <c r="E1796" s="140"/>
      <c r="F1796" s="121"/>
      <c r="G1796" s="160" t="e">
        <f ca="1">_xludf.IFS(F1796=BASE_DATOS!R$2,"N/A",F1796=BASE_DATOS!R$3,"N/A",F1796=BASE_DATOS!R$4,"INDICAR",F1796=BASE_DATOS!R$7,"N/A",F1796=BASE_DATOS!R$5,"INDICAR",F1796=BASE_DATOS!R$6,"INDICAR",F1796=BASE_DATOS!R$8," INDICAR",F1796=BASE_DATOS!R$9," ")</f>
        <v>#NAME?</v>
      </c>
      <c r="H1796" s="121"/>
      <c r="I1796" s="122"/>
      <c r="J1796" s="122"/>
      <c r="K1796" s="122"/>
      <c r="L1796" s="122"/>
      <c r="M1796" s="122"/>
      <c r="N1796" s="123">
        <f t="shared" si="46"/>
        <v>0</v>
      </c>
    </row>
    <row r="1797" spans="1:14" ht="14.5" hidden="1">
      <c r="A1797" s="252"/>
      <c r="B1797" s="137"/>
      <c r="C1797" s="138"/>
      <c r="D1797" s="158"/>
      <c r="E1797" s="140"/>
      <c r="F1797" s="121"/>
      <c r="G1797" s="160" t="e">
        <f ca="1">_xludf.IFS(F1797=BASE_DATOS!R$2,"N/A",F1797=BASE_DATOS!R$3,"N/A",F1797=BASE_DATOS!R$4,"INDICAR",F1797=BASE_DATOS!R$7,"N/A",F1797=BASE_DATOS!R$5,"INDICAR",F1797=BASE_DATOS!R$6,"INDICAR",F1797=BASE_DATOS!R$8," INDICAR",F1797=BASE_DATOS!R$9," ")</f>
        <v>#NAME?</v>
      </c>
      <c r="H1797" s="121"/>
      <c r="I1797" s="122"/>
      <c r="J1797" s="122"/>
      <c r="K1797" s="122"/>
      <c r="L1797" s="122"/>
      <c r="M1797" s="122"/>
      <c r="N1797" s="123">
        <f t="shared" si="46"/>
        <v>0</v>
      </c>
    </row>
    <row r="1798" spans="1:14" ht="14.5" hidden="1">
      <c r="A1798" s="252"/>
      <c r="B1798" s="137"/>
      <c r="C1798" s="138"/>
      <c r="D1798" s="158"/>
      <c r="E1798" s="140"/>
      <c r="F1798" s="121"/>
      <c r="G1798" s="160" t="e">
        <f ca="1">_xludf.IFS(F1798=BASE_DATOS!R$2,"N/A",F1798=BASE_DATOS!R$3,"N/A",F1798=BASE_DATOS!R$4,"INDICAR",F1798=BASE_DATOS!R$7,"N/A",F1798=BASE_DATOS!R$5,"INDICAR",F1798=BASE_DATOS!R$6,"INDICAR",F1798=BASE_DATOS!R$8," INDICAR",F1798=BASE_DATOS!R$9," ")</f>
        <v>#NAME?</v>
      </c>
      <c r="H1798" s="121"/>
      <c r="I1798" s="122"/>
      <c r="J1798" s="122"/>
      <c r="K1798" s="122"/>
      <c r="L1798" s="122"/>
      <c r="M1798" s="122"/>
      <c r="N1798" s="123">
        <f t="shared" si="46"/>
        <v>0</v>
      </c>
    </row>
    <row r="1799" spans="1:14" ht="14.5" hidden="1">
      <c r="A1799" s="252"/>
      <c r="B1799" s="137"/>
      <c r="C1799" s="138"/>
      <c r="D1799" s="158"/>
      <c r="E1799" s="140"/>
      <c r="F1799" s="121"/>
      <c r="G1799" s="160" t="e">
        <f ca="1">_xludf.IFS(F1799=BASE_DATOS!R$2,"N/A",F1799=BASE_DATOS!R$3,"N/A",F1799=BASE_DATOS!R$4,"INDICAR",F1799=BASE_DATOS!R$7,"N/A",F1799=BASE_DATOS!R$5,"INDICAR",F1799=BASE_DATOS!R$6,"INDICAR",F1799=BASE_DATOS!R$8," INDICAR",F1799=BASE_DATOS!R$9," ")</f>
        <v>#NAME?</v>
      </c>
      <c r="H1799" s="121"/>
      <c r="I1799" s="122"/>
      <c r="J1799" s="122"/>
      <c r="K1799" s="122"/>
      <c r="L1799" s="122"/>
      <c r="M1799" s="122"/>
      <c r="N1799" s="123">
        <f t="shared" si="46"/>
        <v>0</v>
      </c>
    </row>
    <row r="1800" spans="1:14" ht="14.5" hidden="1">
      <c r="A1800" s="252"/>
      <c r="B1800" s="137"/>
      <c r="C1800" s="138"/>
      <c r="D1800" s="158"/>
      <c r="E1800" s="140"/>
      <c r="F1800" s="121"/>
      <c r="G1800" s="160" t="e">
        <f ca="1">_xludf.IFS(F1800=BASE_DATOS!R$2,"N/A",F1800=BASE_DATOS!R$3,"N/A",F1800=BASE_DATOS!R$4,"INDICAR",F1800=BASE_DATOS!R$7,"N/A",F1800=BASE_DATOS!R$5,"INDICAR",F1800=BASE_DATOS!R$6,"INDICAR",F1800=BASE_DATOS!R$8," INDICAR",F1800=BASE_DATOS!R$9," ")</f>
        <v>#NAME?</v>
      </c>
      <c r="H1800" s="121"/>
      <c r="I1800" s="122"/>
      <c r="J1800" s="122"/>
      <c r="K1800" s="122"/>
      <c r="L1800" s="122"/>
      <c r="M1800" s="122"/>
      <c r="N1800" s="123">
        <f t="shared" si="46"/>
        <v>0</v>
      </c>
    </row>
    <row r="1801" spans="1:14" ht="14.5" hidden="1">
      <c r="A1801" s="252"/>
      <c r="B1801" s="137"/>
      <c r="C1801" s="138"/>
      <c r="D1801" s="158"/>
      <c r="E1801" s="140"/>
      <c r="F1801" s="121"/>
      <c r="G1801" s="160" t="e">
        <f ca="1">_xludf.IFS(F1801=BASE_DATOS!R$2,"N/A",F1801=BASE_DATOS!R$3,"N/A",F1801=BASE_DATOS!R$4,"INDICAR",F1801=BASE_DATOS!R$7,"N/A",F1801=BASE_DATOS!R$5,"INDICAR",F1801=BASE_DATOS!R$6,"INDICAR",F1801=BASE_DATOS!R$8," INDICAR",F1801=BASE_DATOS!R$9," ")</f>
        <v>#NAME?</v>
      </c>
      <c r="H1801" s="121"/>
      <c r="I1801" s="122"/>
      <c r="J1801" s="122"/>
      <c r="K1801" s="122"/>
      <c r="L1801" s="122"/>
      <c r="M1801" s="122"/>
      <c r="N1801" s="123">
        <f t="shared" si="46"/>
        <v>0</v>
      </c>
    </row>
    <row r="1802" spans="1:14" ht="14.5" hidden="1">
      <c r="A1802" s="252"/>
      <c r="B1802" s="137"/>
      <c r="C1802" s="138"/>
      <c r="D1802" s="158"/>
      <c r="E1802" s="140"/>
      <c r="F1802" s="121"/>
      <c r="G1802" s="160" t="e">
        <f ca="1">_xludf.IFS(F1802=BASE_DATOS!R$2,"N/A",F1802=BASE_DATOS!R$3,"N/A",F1802=BASE_DATOS!R$4,"INDICAR",F1802=BASE_DATOS!R$7,"N/A",F1802=BASE_DATOS!R$5,"INDICAR",F1802=BASE_DATOS!R$6,"INDICAR",F1802=BASE_DATOS!R$8," INDICAR",F1802=BASE_DATOS!R$9," ")</f>
        <v>#NAME?</v>
      </c>
      <c r="H1802" s="121"/>
      <c r="I1802" s="122"/>
      <c r="J1802" s="122"/>
      <c r="K1802" s="122"/>
      <c r="L1802" s="122"/>
      <c r="M1802" s="122"/>
      <c r="N1802" s="123">
        <f t="shared" si="46"/>
        <v>0</v>
      </c>
    </row>
    <row r="1803" spans="1:14" ht="14.5" hidden="1">
      <c r="A1803" s="252"/>
      <c r="B1803" s="137"/>
      <c r="C1803" s="138"/>
      <c r="D1803" s="158"/>
      <c r="E1803" s="140"/>
      <c r="F1803" s="121"/>
      <c r="G1803" s="160" t="e">
        <f ca="1">_xludf.IFS(F1803=BASE_DATOS!R$2,"N/A",F1803=BASE_DATOS!R$3,"N/A",F1803=BASE_DATOS!R$4,"INDICAR",F1803=BASE_DATOS!R$7,"N/A",F1803=BASE_DATOS!R$5,"INDICAR",F1803=BASE_DATOS!R$6,"INDICAR",F1803=BASE_DATOS!R$8," INDICAR",F1803=BASE_DATOS!R$9," ")</f>
        <v>#NAME?</v>
      </c>
      <c r="H1803" s="121"/>
      <c r="I1803" s="122"/>
      <c r="J1803" s="122"/>
      <c r="K1803" s="122"/>
      <c r="L1803" s="122"/>
      <c r="M1803" s="122"/>
      <c r="N1803" s="123">
        <f t="shared" si="46"/>
        <v>0</v>
      </c>
    </row>
    <row r="1804" spans="1:14" ht="14.5" hidden="1">
      <c r="A1804" s="252"/>
      <c r="B1804" s="137"/>
      <c r="C1804" s="138"/>
      <c r="D1804" s="158"/>
      <c r="E1804" s="140"/>
      <c r="F1804" s="121"/>
      <c r="G1804" s="160" t="e">
        <f ca="1">_xludf.IFS(F1804=BASE_DATOS!R$2,"N/A",F1804=BASE_DATOS!R$3,"N/A",F1804=BASE_DATOS!R$4,"INDICAR",F1804=BASE_DATOS!R$7,"N/A",F1804=BASE_DATOS!R$5,"INDICAR",F1804=BASE_DATOS!R$6,"INDICAR",F1804=BASE_DATOS!R$8," INDICAR",F1804=BASE_DATOS!R$9," ")</f>
        <v>#NAME?</v>
      </c>
      <c r="H1804" s="121"/>
      <c r="I1804" s="122"/>
      <c r="J1804" s="122"/>
      <c r="K1804" s="122"/>
      <c r="L1804" s="122"/>
      <c r="M1804" s="122"/>
      <c r="N1804" s="123">
        <f t="shared" si="46"/>
        <v>0</v>
      </c>
    </row>
    <row r="1805" spans="1:14" ht="14.5" hidden="1">
      <c r="A1805" s="253"/>
      <c r="B1805" s="137"/>
      <c r="C1805" s="140"/>
      <c r="D1805" s="158"/>
      <c r="E1805" s="140"/>
      <c r="F1805" s="121"/>
      <c r="G1805" s="160" t="e">
        <f ca="1">_xludf.IFS(F1805=BASE_DATOS!R$2,"N/A",F1805=BASE_DATOS!R$3,"N/A",F1805=BASE_DATOS!R$4,"INDICAR",F1805=BASE_DATOS!R$7,"N/A",F1805=BASE_DATOS!R$5,"INDICAR",F1805=BASE_DATOS!R$6,"INDICAR",F1805=BASE_DATOS!R$8," INDICAR",F1805=BASE_DATOS!R$9," ")</f>
        <v>#NAME?</v>
      </c>
      <c r="H1805" s="121"/>
      <c r="I1805" s="122"/>
      <c r="J1805" s="122"/>
      <c r="K1805" s="122"/>
      <c r="L1805" s="122"/>
      <c r="M1805" s="122"/>
      <c r="N1805" s="123">
        <f t="shared" si="46"/>
        <v>0</v>
      </c>
    </row>
    <row r="1806" spans="1:14" ht="14.5">
      <c r="A1806" s="142"/>
      <c r="B1806" s="143"/>
      <c r="C1806" s="142"/>
      <c r="D1806" s="142"/>
      <c r="E1806" s="142"/>
      <c r="F1806" s="142"/>
      <c r="G1806" s="142"/>
      <c r="H1806" s="142"/>
      <c r="I1806" s="142"/>
      <c r="J1806" s="143"/>
      <c r="K1806" s="143"/>
      <c r="L1806" s="143"/>
      <c r="M1806" s="143"/>
      <c r="N1806" s="144"/>
    </row>
    <row r="1807" spans="1:14" ht="14.5">
      <c r="A1807" s="145"/>
      <c r="B1807" s="146"/>
      <c r="C1807" s="145"/>
      <c r="D1807" s="145"/>
      <c r="E1807" s="145"/>
      <c r="F1807" s="145"/>
      <c r="G1807" s="145"/>
      <c r="H1807" s="145"/>
      <c r="I1807" s="145"/>
      <c r="J1807" s="146"/>
      <c r="K1807" s="146"/>
      <c r="L1807" s="146"/>
      <c r="M1807" s="146"/>
      <c r="N1807" s="147"/>
    </row>
    <row r="1808" spans="1:14" ht="23.25" hidden="1" customHeight="1">
      <c r="A1808" s="254" t="s">
        <v>413</v>
      </c>
      <c r="B1808" s="255"/>
      <c r="C1808" s="254" t="s">
        <v>302</v>
      </c>
      <c r="D1808" s="256"/>
      <c r="E1808" s="256"/>
      <c r="F1808" s="256"/>
      <c r="G1808" s="256"/>
      <c r="H1808" s="256"/>
      <c r="I1808" s="256"/>
      <c r="J1808" s="256"/>
      <c r="K1808" s="256"/>
      <c r="L1808" s="256"/>
      <c r="M1808" s="256"/>
      <c r="N1808" s="255"/>
    </row>
    <row r="1809" spans="1:14" ht="31" hidden="1">
      <c r="A1809" s="99" t="s">
        <v>19</v>
      </c>
      <c r="B1809" s="257" t="s">
        <v>166</v>
      </c>
      <c r="C1809" s="255"/>
      <c r="D1809" s="99" t="s">
        <v>447</v>
      </c>
      <c r="E1809" s="258" t="str">
        <f t="array" ref="E1809">INDEX(BASE_DATOS!U$2:U$103,MATCH(C1808,BASE_DATOS!W$2:W$103,0))</f>
        <v xml:space="preserve">Fortalecer el desarrollo de espacios vitales inclusivos y saludables para la formación integral y humanista de las personas estudiantes y el bienestar de la comunidad universitaria durante todo su ciclo de vida institucional, a través de procesos y estrategias con un enfoque de promoción de la salud y desarrollo integral  </v>
      </c>
      <c r="F1809" s="256"/>
      <c r="G1809" s="256"/>
      <c r="H1809" s="256"/>
      <c r="I1809" s="256"/>
      <c r="J1809" s="256"/>
      <c r="K1809" s="256"/>
      <c r="L1809" s="256"/>
      <c r="M1809" s="256"/>
      <c r="N1809" s="255"/>
    </row>
    <row r="1810" spans="1:14" ht="27" hidden="1" customHeight="1">
      <c r="A1810" s="259" t="s">
        <v>415</v>
      </c>
      <c r="B1810" s="260" t="s">
        <v>309</v>
      </c>
      <c r="C1810" s="261"/>
      <c r="D1810" s="262"/>
      <c r="E1810" s="268" t="s">
        <v>416</v>
      </c>
      <c r="F1810" s="273" t="str">
        <f t="array" ref="F1810">INDEX(BASE_DATOS!Y$2:Y$103,MATCH(B1810,BASE_DATOS!X$2:X$103,0))</f>
        <v>P. Institucionales E.O. 
P. promoción de la salud 
P. Admisión 
P. sistema de becas estudiantiles de la UNA</v>
      </c>
      <c r="G1810" s="247"/>
      <c r="H1810" s="247"/>
      <c r="I1810" s="274" t="s">
        <v>417</v>
      </c>
      <c r="J1810" s="283" t="str">
        <f t="array" ref="J1810">INDEX(BASE_DATOS!Z$2:Z$103,MATCH(B1810,BASE_DATOS!X$2:X$103,0))</f>
        <v xml:space="preserve">Modelo de vida estudiantil integral </v>
      </c>
      <c r="K1810" s="256"/>
      <c r="L1810" s="256"/>
      <c r="M1810" s="256"/>
      <c r="N1810" s="255"/>
    </row>
    <row r="1811" spans="1:14" ht="27" hidden="1" customHeight="1">
      <c r="A1811" s="252"/>
      <c r="B1811" s="263"/>
      <c r="C1811" s="247"/>
      <c r="D1811" s="264"/>
      <c r="E1811" s="252"/>
      <c r="F1811" s="247"/>
      <c r="G1811" s="247"/>
      <c r="H1811" s="247"/>
      <c r="I1811" s="252"/>
      <c r="J1811" s="276"/>
      <c r="K1811" s="256"/>
      <c r="L1811" s="256"/>
      <c r="M1811" s="256"/>
      <c r="N1811" s="255"/>
    </row>
    <row r="1812" spans="1:14" ht="27" hidden="1" customHeight="1">
      <c r="A1812" s="252"/>
      <c r="B1812" s="263"/>
      <c r="C1812" s="247"/>
      <c r="D1812" s="264"/>
      <c r="E1812" s="252"/>
      <c r="F1812" s="247"/>
      <c r="G1812" s="247"/>
      <c r="H1812" s="247"/>
      <c r="I1812" s="252"/>
      <c r="J1812" s="276"/>
      <c r="K1812" s="256"/>
      <c r="L1812" s="256"/>
      <c r="M1812" s="256"/>
      <c r="N1812" s="255"/>
    </row>
    <row r="1813" spans="1:14" ht="27" hidden="1" customHeight="1">
      <c r="A1813" s="253"/>
      <c r="B1813" s="265"/>
      <c r="C1813" s="266"/>
      <c r="D1813" s="267"/>
      <c r="E1813" s="253"/>
      <c r="F1813" s="266"/>
      <c r="G1813" s="266"/>
      <c r="H1813" s="266"/>
      <c r="I1813" s="253"/>
      <c r="J1813" s="276"/>
      <c r="K1813" s="256"/>
      <c r="L1813" s="256"/>
      <c r="M1813" s="256"/>
      <c r="N1813" s="255"/>
    </row>
    <row r="1814" spans="1:14" ht="21.75" hidden="1" customHeight="1">
      <c r="A1814" s="269" t="s">
        <v>418</v>
      </c>
      <c r="B1814" s="269" t="s">
        <v>419</v>
      </c>
      <c r="C1814" s="270" t="s">
        <v>420</v>
      </c>
      <c r="D1814" s="269" t="s">
        <v>421</v>
      </c>
      <c r="E1814" s="269" t="s">
        <v>422</v>
      </c>
      <c r="F1814" s="272" t="s">
        <v>16</v>
      </c>
      <c r="G1814" s="269" t="s">
        <v>423</v>
      </c>
      <c r="H1814" s="269" t="s">
        <v>424</v>
      </c>
      <c r="I1814" s="271" t="s">
        <v>425</v>
      </c>
      <c r="J1814" s="256"/>
      <c r="K1814" s="256"/>
      <c r="L1814" s="256"/>
      <c r="M1814" s="256"/>
      <c r="N1814" s="255"/>
    </row>
    <row r="1815" spans="1:14" ht="21.75" hidden="1" customHeight="1">
      <c r="A1815" s="253"/>
      <c r="B1815" s="253"/>
      <c r="C1815" s="253"/>
      <c r="D1815" s="253"/>
      <c r="E1815" s="253"/>
      <c r="F1815" s="265"/>
      <c r="G1815" s="253"/>
      <c r="H1815" s="253"/>
      <c r="I1815" s="100">
        <v>2023</v>
      </c>
      <c r="J1815" s="100">
        <v>2024</v>
      </c>
      <c r="K1815" s="100">
        <v>2025</v>
      </c>
      <c r="L1815" s="100">
        <v>2026</v>
      </c>
      <c r="M1815" s="100">
        <v>2027</v>
      </c>
      <c r="N1815" s="148" t="s">
        <v>426</v>
      </c>
    </row>
    <row r="1816" spans="1:14" ht="14.5" hidden="1">
      <c r="A1816" s="294" t="s">
        <v>898</v>
      </c>
      <c r="B1816" s="137"/>
      <c r="C1816" s="138"/>
      <c r="D1816" s="158"/>
      <c r="E1816" s="140"/>
      <c r="F1816" s="121"/>
      <c r="G1816" s="141" t="e">
        <f ca="1">_xludf.IFS(F1816=BASE_DATOS!R$2,"N/A",F1816=BASE_DATOS!R$3,"N/A",F1816=BASE_DATOS!R$4,"INDICAR",F1816=BASE_DATOS!R$7,"N/A",F1816=BASE_DATOS!R$5,"INDICAR",F1816=BASE_DATOS!R$6,"INDICAR",F1816=BASE_DATOS!R$8," INDICAR",F1816=BASE_DATOS!R$9," ")</f>
        <v>#NAME?</v>
      </c>
      <c r="H1816" s="121"/>
      <c r="I1816" s="122"/>
      <c r="J1816" s="122"/>
      <c r="K1816" s="122"/>
      <c r="L1816" s="122"/>
      <c r="M1816" s="122"/>
      <c r="N1816" s="123">
        <f t="shared" ref="N1816:N1848" si="47">SUM(I1816:M1816)</f>
        <v>0</v>
      </c>
    </row>
    <row r="1817" spans="1:14" ht="14.5" hidden="1">
      <c r="A1817" s="252"/>
      <c r="B1817" s="137"/>
      <c r="C1817" s="138"/>
      <c r="D1817" s="158"/>
      <c r="E1817" s="140"/>
      <c r="F1817" s="121"/>
      <c r="G1817" s="160" t="e">
        <f ca="1">_xludf.IFS(F1817=BASE_DATOS!R$2,"N/A",F1817=BASE_DATOS!R$3,"N/A",F1817=BASE_DATOS!R$4,"INDICAR",F1817=BASE_DATOS!R$7,"N/A",F1817=BASE_DATOS!R$5,"INDICAR",F1817=BASE_DATOS!R$6,"INDICAR",F1817=BASE_DATOS!R$8," INDICAR",F1817=BASE_DATOS!R$9," ")</f>
        <v>#NAME?</v>
      </c>
      <c r="H1817" s="121"/>
      <c r="I1817" s="122"/>
      <c r="J1817" s="122"/>
      <c r="K1817" s="122"/>
      <c r="L1817" s="122"/>
      <c r="M1817" s="122"/>
      <c r="N1817" s="123">
        <f t="shared" si="47"/>
        <v>0</v>
      </c>
    </row>
    <row r="1818" spans="1:14" ht="14.5" hidden="1">
      <c r="A1818" s="252"/>
      <c r="B1818" s="137"/>
      <c r="C1818" s="138"/>
      <c r="D1818" s="158"/>
      <c r="E1818" s="140"/>
      <c r="F1818" s="121"/>
      <c r="G1818" s="160" t="e">
        <f ca="1">_xludf.IFS(F1818=BASE_DATOS!R$2,"N/A",F1818=BASE_DATOS!R$3,"N/A",F1818=BASE_DATOS!R$4,"INDICAR",F1818=BASE_DATOS!R$7,"N/A",F1818=BASE_DATOS!R$5,"INDICAR",F1818=BASE_DATOS!R$6,"INDICAR",F1818=BASE_DATOS!R$8," INDICAR",F1818=BASE_DATOS!R$9," ")</f>
        <v>#NAME?</v>
      </c>
      <c r="H1818" s="121"/>
      <c r="I1818" s="122"/>
      <c r="J1818" s="122"/>
      <c r="K1818" s="122"/>
      <c r="L1818" s="122"/>
      <c r="M1818" s="122"/>
      <c r="N1818" s="123">
        <f t="shared" si="47"/>
        <v>0</v>
      </c>
    </row>
    <row r="1819" spans="1:14" ht="14.5" hidden="1">
      <c r="A1819" s="252"/>
      <c r="B1819" s="137"/>
      <c r="C1819" s="138"/>
      <c r="D1819" s="158"/>
      <c r="E1819" s="140"/>
      <c r="F1819" s="121"/>
      <c r="G1819" s="160" t="e">
        <f ca="1">_xludf.IFS(F1819=BASE_DATOS!R$2,"N/A",F1819=BASE_DATOS!R$3,"N/A",F1819=BASE_DATOS!R$4,"INDICAR",F1819=BASE_DATOS!R$7,"N/A",F1819=BASE_DATOS!R$5,"INDICAR",F1819=BASE_DATOS!R$6,"INDICAR",F1819=BASE_DATOS!R$8," INDICAR",F1819=BASE_DATOS!R$9," ")</f>
        <v>#NAME?</v>
      </c>
      <c r="H1819" s="121"/>
      <c r="I1819" s="122"/>
      <c r="J1819" s="122"/>
      <c r="K1819" s="122"/>
      <c r="L1819" s="122"/>
      <c r="M1819" s="122"/>
      <c r="N1819" s="123">
        <f t="shared" si="47"/>
        <v>0</v>
      </c>
    </row>
    <row r="1820" spans="1:14" ht="14.5" hidden="1">
      <c r="A1820" s="252"/>
      <c r="B1820" s="137"/>
      <c r="C1820" s="138"/>
      <c r="D1820" s="158"/>
      <c r="E1820" s="140"/>
      <c r="F1820" s="121"/>
      <c r="G1820" s="160" t="e">
        <f ca="1">_xludf.IFS(F1820=BASE_DATOS!R$2,"N/A",F1820=BASE_DATOS!R$3,"N/A",F1820=BASE_DATOS!R$4,"INDICAR",F1820=BASE_DATOS!R$7,"N/A",F1820=BASE_DATOS!R$5,"INDICAR",F1820=BASE_DATOS!R$6,"INDICAR",F1820=BASE_DATOS!R$8," INDICAR",F1820=BASE_DATOS!R$9," ")</f>
        <v>#NAME?</v>
      </c>
      <c r="H1820" s="121"/>
      <c r="I1820" s="122"/>
      <c r="J1820" s="122"/>
      <c r="K1820" s="122"/>
      <c r="L1820" s="122"/>
      <c r="M1820" s="122"/>
      <c r="N1820" s="123">
        <f t="shared" si="47"/>
        <v>0</v>
      </c>
    </row>
    <row r="1821" spans="1:14" ht="14.5" hidden="1">
      <c r="A1821" s="252"/>
      <c r="B1821" s="137"/>
      <c r="C1821" s="138"/>
      <c r="D1821" s="158"/>
      <c r="E1821" s="140"/>
      <c r="F1821" s="121"/>
      <c r="G1821" s="160" t="e">
        <f ca="1">_xludf.IFS(F1821=BASE_DATOS!R$2,"N/A",F1821=BASE_DATOS!R$3,"N/A",F1821=BASE_DATOS!R$4,"INDICAR",F1821=BASE_DATOS!R$7,"N/A",F1821=BASE_DATOS!R$5,"INDICAR",F1821=BASE_DATOS!R$6,"INDICAR",F1821=BASE_DATOS!R$8," INDICAR",F1821=BASE_DATOS!R$9," ")</f>
        <v>#NAME?</v>
      </c>
      <c r="H1821" s="121"/>
      <c r="I1821" s="122"/>
      <c r="J1821" s="122"/>
      <c r="K1821" s="122"/>
      <c r="L1821" s="122"/>
      <c r="M1821" s="122"/>
      <c r="N1821" s="123">
        <f t="shared" si="47"/>
        <v>0</v>
      </c>
    </row>
    <row r="1822" spans="1:14" ht="14.5" hidden="1">
      <c r="A1822" s="252"/>
      <c r="B1822" s="137"/>
      <c r="C1822" s="138"/>
      <c r="D1822" s="158"/>
      <c r="E1822" s="140"/>
      <c r="F1822" s="121"/>
      <c r="G1822" s="160" t="e">
        <f ca="1">_xludf.IFS(F1822=BASE_DATOS!R$2,"N/A",F1822=BASE_DATOS!R$3,"N/A",F1822=BASE_DATOS!R$4,"INDICAR",F1822=BASE_DATOS!R$7,"N/A",F1822=BASE_DATOS!R$5,"INDICAR",F1822=BASE_DATOS!R$6,"INDICAR",F1822=BASE_DATOS!R$8," INDICAR",F1822=BASE_DATOS!R$9," ")</f>
        <v>#NAME?</v>
      </c>
      <c r="H1822" s="121"/>
      <c r="I1822" s="122"/>
      <c r="J1822" s="122"/>
      <c r="K1822" s="122"/>
      <c r="L1822" s="122"/>
      <c r="M1822" s="122"/>
      <c r="N1822" s="123">
        <f t="shared" si="47"/>
        <v>0</v>
      </c>
    </row>
    <row r="1823" spans="1:14" ht="14.5" hidden="1">
      <c r="A1823" s="252"/>
      <c r="B1823" s="137"/>
      <c r="C1823" s="138"/>
      <c r="D1823" s="158"/>
      <c r="E1823" s="140"/>
      <c r="F1823" s="121"/>
      <c r="G1823" s="160" t="e">
        <f ca="1">_xludf.IFS(F1823=BASE_DATOS!R$2,"N/A",F1823=BASE_DATOS!R$3,"N/A",F1823=BASE_DATOS!R$4,"INDICAR",F1823=BASE_DATOS!R$7,"N/A",F1823=BASE_DATOS!R$5,"INDICAR",F1823=BASE_DATOS!R$6,"INDICAR",F1823=BASE_DATOS!R$8," INDICAR",F1823=BASE_DATOS!R$9," ")</f>
        <v>#NAME?</v>
      </c>
      <c r="H1823" s="121"/>
      <c r="I1823" s="122"/>
      <c r="J1823" s="122"/>
      <c r="K1823" s="122"/>
      <c r="L1823" s="122"/>
      <c r="M1823" s="122"/>
      <c r="N1823" s="123">
        <f t="shared" si="47"/>
        <v>0</v>
      </c>
    </row>
    <row r="1824" spans="1:14" ht="14.5" hidden="1">
      <c r="A1824" s="252"/>
      <c r="B1824" s="137"/>
      <c r="C1824" s="138"/>
      <c r="D1824" s="158"/>
      <c r="E1824" s="140"/>
      <c r="F1824" s="121"/>
      <c r="G1824" s="160" t="e">
        <f ca="1">_xludf.IFS(F1824=BASE_DATOS!R$2,"N/A",F1824=BASE_DATOS!R$3,"N/A",F1824=BASE_DATOS!R$4,"INDICAR",F1824=BASE_DATOS!R$7,"N/A",F1824=BASE_DATOS!R$5,"INDICAR",F1824=BASE_DATOS!R$6,"INDICAR",F1824=BASE_DATOS!R$8," INDICAR",F1824=BASE_DATOS!R$9," ")</f>
        <v>#NAME?</v>
      </c>
      <c r="H1824" s="121"/>
      <c r="I1824" s="122"/>
      <c r="J1824" s="122"/>
      <c r="K1824" s="122"/>
      <c r="L1824" s="122"/>
      <c r="M1824" s="122"/>
      <c r="N1824" s="123">
        <f t="shared" si="47"/>
        <v>0</v>
      </c>
    </row>
    <row r="1825" spans="1:14" ht="14.5" hidden="1">
      <c r="A1825" s="252"/>
      <c r="B1825" s="137"/>
      <c r="C1825" s="138"/>
      <c r="D1825" s="158"/>
      <c r="E1825" s="140"/>
      <c r="F1825" s="121"/>
      <c r="G1825" s="160" t="e">
        <f ca="1">_xludf.IFS(F1825=BASE_DATOS!R$2,"N/A",F1825=BASE_DATOS!R$3,"N/A",F1825=BASE_DATOS!R$4,"INDICAR",F1825=BASE_DATOS!R$7,"N/A",F1825=BASE_DATOS!R$5,"INDICAR",F1825=BASE_DATOS!R$6,"INDICAR",F1825=BASE_DATOS!R$8," INDICAR",F1825=BASE_DATOS!R$9," ")</f>
        <v>#NAME?</v>
      </c>
      <c r="H1825" s="121"/>
      <c r="I1825" s="122"/>
      <c r="J1825" s="122"/>
      <c r="K1825" s="122"/>
      <c r="L1825" s="122"/>
      <c r="M1825" s="122"/>
      <c r="N1825" s="123">
        <f t="shared" si="47"/>
        <v>0</v>
      </c>
    </row>
    <row r="1826" spans="1:14" ht="14.5" hidden="1">
      <c r="A1826" s="253"/>
      <c r="B1826" s="137"/>
      <c r="C1826" s="140"/>
      <c r="D1826" s="158"/>
      <c r="E1826" s="140"/>
      <c r="F1826" s="121"/>
      <c r="G1826" s="160" t="e">
        <f ca="1">_xludf.IFS(F1826=BASE_DATOS!R$2,"N/A",F1826=BASE_DATOS!R$3,"N/A",F1826=BASE_DATOS!R$4,"INDICAR",F1826=BASE_DATOS!R$7,"N/A",F1826=BASE_DATOS!R$5,"INDICAR",F1826=BASE_DATOS!R$6,"INDICAR",F1826=BASE_DATOS!R$8," INDICAR",F1826=BASE_DATOS!R$9," ")</f>
        <v>#NAME?</v>
      </c>
      <c r="H1826" s="121"/>
      <c r="I1826" s="122"/>
      <c r="J1826" s="122"/>
      <c r="K1826" s="122"/>
      <c r="L1826" s="122"/>
      <c r="M1826" s="122"/>
      <c r="N1826" s="123">
        <f t="shared" si="47"/>
        <v>0</v>
      </c>
    </row>
    <row r="1827" spans="1:14" ht="14.5" hidden="1">
      <c r="A1827" s="251"/>
      <c r="B1827" s="137"/>
      <c r="C1827" s="138"/>
      <c r="D1827" s="158"/>
      <c r="E1827" s="140"/>
      <c r="F1827" s="121"/>
      <c r="G1827" s="160" t="e">
        <f ca="1">_xludf.IFS(F1827=BASE_DATOS!R$2,"N/A",F1827=BASE_DATOS!R$3,"N/A",F1827=BASE_DATOS!R$4,"INDICAR",F1827=BASE_DATOS!R$7,"N/A",F1827=BASE_DATOS!R$5,"INDICAR",F1827=BASE_DATOS!R$6,"INDICAR",F1827=BASE_DATOS!R$8," INDICAR",F1827=BASE_DATOS!R$9," ")</f>
        <v>#NAME?</v>
      </c>
      <c r="H1827" s="121"/>
      <c r="I1827" s="122"/>
      <c r="J1827" s="122"/>
      <c r="K1827" s="122"/>
      <c r="L1827" s="122"/>
      <c r="M1827" s="122"/>
      <c r="N1827" s="123">
        <f t="shared" si="47"/>
        <v>0</v>
      </c>
    </row>
    <row r="1828" spans="1:14" ht="14.5" hidden="1">
      <c r="A1828" s="252"/>
      <c r="B1828" s="137"/>
      <c r="C1828" s="138"/>
      <c r="D1828" s="158"/>
      <c r="E1828" s="140"/>
      <c r="F1828" s="121"/>
      <c r="G1828" s="160" t="e">
        <f ca="1">_xludf.IFS(F1828=BASE_DATOS!R$2,"N/A",F1828=BASE_DATOS!R$3,"N/A",F1828=BASE_DATOS!R$4,"INDICAR",F1828=BASE_DATOS!R$7,"N/A",F1828=BASE_DATOS!R$5,"INDICAR",F1828=BASE_DATOS!R$6,"INDICAR",F1828=BASE_DATOS!R$8," INDICAR",F1828=BASE_DATOS!R$9," ")</f>
        <v>#NAME?</v>
      </c>
      <c r="H1828" s="121"/>
      <c r="I1828" s="122"/>
      <c r="J1828" s="122"/>
      <c r="K1828" s="122"/>
      <c r="L1828" s="122"/>
      <c r="M1828" s="122"/>
      <c r="N1828" s="123">
        <f t="shared" si="47"/>
        <v>0</v>
      </c>
    </row>
    <row r="1829" spans="1:14" ht="14.5" hidden="1">
      <c r="A1829" s="252"/>
      <c r="B1829" s="137"/>
      <c r="C1829" s="138"/>
      <c r="D1829" s="158"/>
      <c r="E1829" s="140"/>
      <c r="F1829" s="121"/>
      <c r="G1829" s="160" t="e">
        <f ca="1">_xludf.IFS(F1829=BASE_DATOS!R$2,"N/A",F1829=BASE_DATOS!R$3,"N/A",F1829=BASE_DATOS!R$4,"INDICAR",F1829=BASE_DATOS!R$7,"N/A",F1829=BASE_DATOS!R$5,"INDICAR",F1829=BASE_DATOS!R$6,"INDICAR",F1829=BASE_DATOS!R$8," INDICAR",F1829=BASE_DATOS!R$9," ")</f>
        <v>#NAME?</v>
      </c>
      <c r="H1829" s="121"/>
      <c r="I1829" s="122"/>
      <c r="J1829" s="122"/>
      <c r="K1829" s="122"/>
      <c r="L1829" s="122"/>
      <c r="M1829" s="122"/>
      <c r="N1829" s="123">
        <f t="shared" si="47"/>
        <v>0</v>
      </c>
    </row>
    <row r="1830" spans="1:14" ht="14.5" hidden="1">
      <c r="A1830" s="252"/>
      <c r="B1830" s="137"/>
      <c r="C1830" s="138"/>
      <c r="D1830" s="158"/>
      <c r="E1830" s="140"/>
      <c r="F1830" s="121"/>
      <c r="G1830" s="160" t="e">
        <f ca="1">_xludf.IFS(F1830=BASE_DATOS!R$2,"N/A",F1830=BASE_DATOS!R$3,"N/A",F1830=BASE_DATOS!R$4,"INDICAR",F1830=BASE_DATOS!R$7,"N/A",F1830=BASE_DATOS!R$5,"INDICAR",F1830=BASE_DATOS!R$6,"INDICAR",F1830=BASE_DATOS!R$8," INDICAR",F1830=BASE_DATOS!R$9," ")</f>
        <v>#NAME?</v>
      </c>
      <c r="H1830" s="121"/>
      <c r="I1830" s="122"/>
      <c r="J1830" s="122"/>
      <c r="K1830" s="122"/>
      <c r="L1830" s="122"/>
      <c r="M1830" s="122"/>
      <c r="N1830" s="123">
        <f t="shared" si="47"/>
        <v>0</v>
      </c>
    </row>
    <row r="1831" spans="1:14" ht="14.5" hidden="1">
      <c r="A1831" s="252"/>
      <c r="B1831" s="137"/>
      <c r="C1831" s="138"/>
      <c r="D1831" s="158"/>
      <c r="E1831" s="140"/>
      <c r="F1831" s="121"/>
      <c r="G1831" s="160" t="e">
        <f ca="1">_xludf.IFS(F1831=BASE_DATOS!R$2,"N/A",F1831=BASE_DATOS!R$3,"N/A",F1831=BASE_DATOS!R$4,"INDICAR",F1831=BASE_DATOS!R$7,"N/A",F1831=BASE_DATOS!R$5,"INDICAR",F1831=BASE_DATOS!R$6,"INDICAR",F1831=BASE_DATOS!R$8," INDICAR",F1831=BASE_DATOS!R$9," ")</f>
        <v>#NAME?</v>
      </c>
      <c r="H1831" s="121"/>
      <c r="I1831" s="122"/>
      <c r="J1831" s="122"/>
      <c r="K1831" s="122"/>
      <c r="L1831" s="122"/>
      <c r="M1831" s="122"/>
      <c r="N1831" s="123">
        <f t="shared" si="47"/>
        <v>0</v>
      </c>
    </row>
    <row r="1832" spans="1:14" ht="14.5" hidden="1">
      <c r="A1832" s="252"/>
      <c r="B1832" s="137"/>
      <c r="C1832" s="138"/>
      <c r="D1832" s="158"/>
      <c r="E1832" s="140"/>
      <c r="F1832" s="121"/>
      <c r="G1832" s="160" t="e">
        <f ca="1">_xludf.IFS(F1832=BASE_DATOS!R$2,"N/A",F1832=BASE_DATOS!R$3,"N/A",F1832=BASE_DATOS!R$4,"INDICAR",F1832=BASE_DATOS!R$7,"N/A",F1832=BASE_DATOS!R$5,"INDICAR",F1832=BASE_DATOS!R$6,"INDICAR",F1832=BASE_DATOS!R$8," INDICAR",F1832=BASE_DATOS!R$9," ")</f>
        <v>#NAME?</v>
      </c>
      <c r="H1832" s="121"/>
      <c r="I1832" s="122"/>
      <c r="J1832" s="122"/>
      <c r="K1832" s="122"/>
      <c r="L1832" s="122"/>
      <c r="M1832" s="122"/>
      <c r="N1832" s="123">
        <f t="shared" si="47"/>
        <v>0</v>
      </c>
    </row>
    <row r="1833" spans="1:14" ht="14.5" hidden="1">
      <c r="A1833" s="252"/>
      <c r="B1833" s="137"/>
      <c r="C1833" s="138"/>
      <c r="D1833" s="158"/>
      <c r="E1833" s="140"/>
      <c r="F1833" s="121"/>
      <c r="G1833" s="160" t="e">
        <f ca="1">_xludf.IFS(F1833=BASE_DATOS!R$2,"N/A",F1833=BASE_DATOS!R$3,"N/A",F1833=BASE_DATOS!R$4,"INDICAR",F1833=BASE_DATOS!R$7,"N/A",F1833=BASE_DATOS!R$5,"INDICAR",F1833=BASE_DATOS!R$6,"INDICAR",F1833=BASE_DATOS!R$8," INDICAR",F1833=BASE_DATOS!R$9," ")</f>
        <v>#NAME?</v>
      </c>
      <c r="H1833" s="121"/>
      <c r="I1833" s="122"/>
      <c r="J1833" s="122"/>
      <c r="K1833" s="122"/>
      <c r="L1833" s="122"/>
      <c r="M1833" s="122"/>
      <c r="N1833" s="123">
        <f t="shared" si="47"/>
        <v>0</v>
      </c>
    </row>
    <row r="1834" spans="1:14" ht="14.5" hidden="1">
      <c r="A1834" s="252"/>
      <c r="B1834" s="137"/>
      <c r="C1834" s="138"/>
      <c r="D1834" s="158"/>
      <c r="E1834" s="140"/>
      <c r="F1834" s="121"/>
      <c r="G1834" s="160" t="e">
        <f ca="1">_xludf.IFS(F1834=BASE_DATOS!R$2,"N/A",F1834=BASE_DATOS!R$3,"N/A",F1834=BASE_DATOS!R$4,"INDICAR",F1834=BASE_DATOS!R$7,"N/A",F1834=BASE_DATOS!R$5,"INDICAR",F1834=BASE_DATOS!R$6,"INDICAR",F1834=BASE_DATOS!R$8," INDICAR",F1834=BASE_DATOS!R$9," ")</f>
        <v>#NAME?</v>
      </c>
      <c r="H1834" s="121"/>
      <c r="I1834" s="122"/>
      <c r="J1834" s="122"/>
      <c r="K1834" s="122"/>
      <c r="L1834" s="122"/>
      <c r="M1834" s="122"/>
      <c r="N1834" s="123">
        <f t="shared" si="47"/>
        <v>0</v>
      </c>
    </row>
    <row r="1835" spans="1:14" ht="14.5" hidden="1">
      <c r="A1835" s="252"/>
      <c r="B1835" s="137"/>
      <c r="C1835" s="138"/>
      <c r="D1835" s="158"/>
      <c r="E1835" s="140"/>
      <c r="F1835" s="121"/>
      <c r="G1835" s="160" t="e">
        <f ca="1">_xludf.IFS(F1835=BASE_DATOS!R$2,"N/A",F1835=BASE_DATOS!R$3,"N/A",F1835=BASE_DATOS!R$4,"INDICAR",F1835=BASE_DATOS!R$7,"N/A",F1835=BASE_DATOS!R$5,"INDICAR",F1835=BASE_DATOS!R$6,"INDICAR",F1835=BASE_DATOS!R$8," INDICAR",F1835=BASE_DATOS!R$9," ")</f>
        <v>#NAME?</v>
      </c>
      <c r="H1835" s="121"/>
      <c r="I1835" s="122"/>
      <c r="J1835" s="122"/>
      <c r="K1835" s="122"/>
      <c r="L1835" s="122"/>
      <c r="M1835" s="122"/>
      <c r="N1835" s="123">
        <f t="shared" si="47"/>
        <v>0</v>
      </c>
    </row>
    <row r="1836" spans="1:14" ht="14.5" hidden="1">
      <c r="A1836" s="252"/>
      <c r="B1836" s="137"/>
      <c r="C1836" s="138"/>
      <c r="D1836" s="158"/>
      <c r="E1836" s="140"/>
      <c r="F1836" s="121"/>
      <c r="G1836" s="160" t="e">
        <f ca="1">_xludf.IFS(F1836=BASE_DATOS!R$2,"N/A",F1836=BASE_DATOS!R$3,"N/A",F1836=BASE_DATOS!R$4,"INDICAR",F1836=BASE_DATOS!R$7,"N/A",F1836=BASE_DATOS!R$5,"INDICAR",F1836=BASE_DATOS!R$6,"INDICAR",F1836=BASE_DATOS!R$8," INDICAR",F1836=BASE_DATOS!R$9," ")</f>
        <v>#NAME?</v>
      </c>
      <c r="H1836" s="121"/>
      <c r="I1836" s="122"/>
      <c r="J1836" s="122"/>
      <c r="K1836" s="122"/>
      <c r="L1836" s="122"/>
      <c r="M1836" s="122"/>
      <c r="N1836" s="123">
        <f t="shared" si="47"/>
        <v>0</v>
      </c>
    </row>
    <row r="1837" spans="1:14" ht="14.5" hidden="1">
      <c r="A1837" s="253"/>
      <c r="B1837" s="137"/>
      <c r="C1837" s="140"/>
      <c r="D1837" s="158"/>
      <c r="E1837" s="140"/>
      <c r="F1837" s="121"/>
      <c r="G1837" s="160" t="e">
        <f ca="1">_xludf.IFS(F1837=BASE_DATOS!R$2,"N/A",F1837=BASE_DATOS!R$3,"N/A",F1837=BASE_DATOS!R$4,"INDICAR",F1837=BASE_DATOS!R$7,"N/A",F1837=BASE_DATOS!R$5,"INDICAR",F1837=BASE_DATOS!R$6,"INDICAR",F1837=BASE_DATOS!R$8," INDICAR",F1837=BASE_DATOS!R$9," ")</f>
        <v>#NAME?</v>
      </c>
      <c r="H1837" s="121"/>
      <c r="I1837" s="122"/>
      <c r="J1837" s="122"/>
      <c r="K1837" s="122"/>
      <c r="L1837" s="122"/>
      <c r="M1837" s="122"/>
      <c r="N1837" s="123">
        <f t="shared" si="47"/>
        <v>0</v>
      </c>
    </row>
    <row r="1838" spans="1:14" ht="14.5" hidden="1">
      <c r="A1838" s="251"/>
      <c r="B1838" s="137"/>
      <c r="C1838" s="138"/>
      <c r="D1838" s="158"/>
      <c r="E1838" s="140"/>
      <c r="F1838" s="121"/>
      <c r="G1838" s="160" t="e">
        <f ca="1">_xludf.IFS(F1838=BASE_DATOS!R$2,"N/A",F1838=BASE_DATOS!R$3,"N/A",F1838=BASE_DATOS!R$4,"INDICAR",F1838=BASE_DATOS!R$7,"N/A",F1838=BASE_DATOS!R$5,"INDICAR",F1838=BASE_DATOS!R$6,"INDICAR",F1838=BASE_DATOS!R$8," INDICAR",F1838=BASE_DATOS!R$9," ")</f>
        <v>#NAME?</v>
      </c>
      <c r="H1838" s="121"/>
      <c r="I1838" s="122"/>
      <c r="J1838" s="122"/>
      <c r="K1838" s="122"/>
      <c r="L1838" s="122"/>
      <c r="M1838" s="122"/>
      <c r="N1838" s="123">
        <f t="shared" si="47"/>
        <v>0</v>
      </c>
    </row>
    <row r="1839" spans="1:14" ht="14.5" hidden="1">
      <c r="A1839" s="252"/>
      <c r="B1839" s="137"/>
      <c r="C1839" s="138"/>
      <c r="D1839" s="158"/>
      <c r="E1839" s="140"/>
      <c r="F1839" s="121"/>
      <c r="G1839" s="160" t="e">
        <f ca="1">_xludf.IFS(F1839=BASE_DATOS!R$2,"N/A",F1839=BASE_DATOS!R$3,"N/A",F1839=BASE_DATOS!R$4,"INDICAR",F1839=BASE_DATOS!R$7,"N/A",F1839=BASE_DATOS!R$5,"INDICAR",F1839=BASE_DATOS!R$6,"INDICAR",F1839=BASE_DATOS!R$8," INDICAR",F1839=BASE_DATOS!R$9," ")</f>
        <v>#NAME?</v>
      </c>
      <c r="H1839" s="121"/>
      <c r="I1839" s="122"/>
      <c r="J1839" s="122"/>
      <c r="K1839" s="122"/>
      <c r="L1839" s="122"/>
      <c r="M1839" s="122"/>
      <c r="N1839" s="123">
        <f t="shared" si="47"/>
        <v>0</v>
      </c>
    </row>
    <row r="1840" spans="1:14" ht="14.5" hidden="1">
      <c r="A1840" s="252"/>
      <c r="B1840" s="137"/>
      <c r="C1840" s="138"/>
      <c r="D1840" s="158"/>
      <c r="E1840" s="140"/>
      <c r="F1840" s="121"/>
      <c r="G1840" s="160" t="e">
        <f ca="1">_xludf.IFS(F1840=BASE_DATOS!R$2,"N/A",F1840=BASE_DATOS!R$3,"N/A",F1840=BASE_DATOS!R$4,"INDICAR",F1840=BASE_DATOS!R$7,"N/A",F1840=BASE_DATOS!R$5,"INDICAR",F1840=BASE_DATOS!R$6,"INDICAR",F1840=BASE_DATOS!R$8," INDICAR",F1840=BASE_DATOS!R$9," ")</f>
        <v>#NAME?</v>
      </c>
      <c r="H1840" s="121"/>
      <c r="I1840" s="122"/>
      <c r="J1840" s="122"/>
      <c r="K1840" s="122"/>
      <c r="L1840" s="122"/>
      <c r="M1840" s="122"/>
      <c r="N1840" s="123">
        <f t="shared" si="47"/>
        <v>0</v>
      </c>
    </row>
    <row r="1841" spans="1:14" ht="14.5" hidden="1">
      <c r="A1841" s="252"/>
      <c r="B1841" s="137"/>
      <c r="C1841" s="138"/>
      <c r="D1841" s="158"/>
      <c r="E1841" s="140"/>
      <c r="F1841" s="121"/>
      <c r="G1841" s="160" t="e">
        <f ca="1">_xludf.IFS(F1841=BASE_DATOS!R$2,"N/A",F1841=BASE_DATOS!R$3,"N/A",F1841=BASE_DATOS!R$4,"INDICAR",F1841=BASE_DATOS!R$7,"N/A",F1841=BASE_DATOS!R$5,"INDICAR",F1841=BASE_DATOS!R$6,"INDICAR",F1841=BASE_DATOS!R$8," INDICAR",F1841=BASE_DATOS!R$9," ")</f>
        <v>#NAME?</v>
      </c>
      <c r="H1841" s="121"/>
      <c r="I1841" s="122"/>
      <c r="J1841" s="122"/>
      <c r="K1841" s="122"/>
      <c r="L1841" s="122"/>
      <c r="M1841" s="122"/>
      <c r="N1841" s="123">
        <f t="shared" si="47"/>
        <v>0</v>
      </c>
    </row>
    <row r="1842" spans="1:14" ht="14.5" hidden="1">
      <c r="A1842" s="252"/>
      <c r="B1842" s="137"/>
      <c r="C1842" s="138"/>
      <c r="D1842" s="158"/>
      <c r="E1842" s="140"/>
      <c r="F1842" s="121"/>
      <c r="G1842" s="160" t="e">
        <f ca="1">_xludf.IFS(F1842=BASE_DATOS!R$2,"N/A",F1842=BASE_DATOS!R$3,"N/A",F1842=BASE_DATOS!R$4,"INDICAR",F1842=BASE_DATOS!R$7,"N/A",F1842=BASE_DATOS!R$5,"INDICAR",F1842=BASE_DATOS!R$6,"INDICAR",F1842=BASE_DATOS!R$8," INDICAR",F1842=BASE_DATOS!R$9," ")</f>
        <v>#NAME?</v>
      </c>
      <c r="H1842" s="121"/>
      <c r="I1842" s="122"/>
      <c r="J1842" s="122"/>
      <c r="K1842" s="122"/>
      <c r="L1842" s="122"/>
      <c r="M1842" s="122"/>
      <c r="N1842" s="123">
        <f t="shared" si="47"/>
        <v>0</v>
      </c>
    </row>
    <row r="1843" spans="1:14" ht="14.5" hidden="1">
      <c r="A1843" s="252"/>
      <c r="B1843" s="137"/>
      <c r="C1843" s="138"/>
      <c r="D1843" s="158"/>
      <c r="E1843" s="140"/>
      <c r="F1843" s="121"/>
      <c r="G1843" s="160" t="e">
        <f ca="1">_xludf.IFS(F1843=BASE_DATOS!R$2,"N/A",F1843=BASE_DATOS!R$3,"N/A",F1843=BASE_DATOS!R$4,"INDICAR",F1843=BASE_DATOS!R$7,"N/A",F1843=BASE_DATOS!R$5,"INDICAR",F1843=BASE_DATOS!R$6,"INDICAR",F1843=BASE_DATOS!R$8," INDICAR",F1843=BASE_DATOS!R$9," ")</f>
        <v>#NAME?</v>
      </c>
      <c r="H1843" s="121"/>
      <c r="I1843" s="122"/>
      <c r="J1843" s="122"/>
      <c r="K1843" s="122"/>
      <c r="L1843" s="122"/>
      <c r="M1843" s="122"/>
      <c r="N1843" s="123">
        <f t="shared" si="47"/>
        <v>0</v>
      </c>
    </row>
    <row r="1844" spans="1:14" ht="14.5" hidden="1">
      <c r="A1844" s="252"/>
      <c r="B1844" s="137"/>
      <c r="C1844" s="138"/>
      <c r="D1844" s="158"/>
      <c r="E1844" s="140"/>
      <c r="F1844" s="121"/>
      <c r="G1844" s="160" t="e">
        <f ca="1">_xludf.IFS(F1844=BASE_DATOS!R$2,"N/A",F1844=BASE_DATOS!R$3,"N/A",F1844=BASE_DATOS!R$4,"INDICAR",F1844=BASE_DATOS!R$7,"N/A",F1844=BASE_DATOS!R$5,"INDICAR",F1844=BASE_DATOS!R$6,"INDICAR",F1844=BASE_DATOS!R$8," INDICAR",F1844=BASE_DATOS!R$9," ")</f>
        <v>#NAME?</v>
      </c>
      <c r="H1844" s="121"/>
      <c r="I1844" s="122"/>
      <c r="J1844" s="122"/>
      <c r="K1844" s="122"/>
      <c r="L1844" s="122"/>
      <c r="M1844" s="122"/>
      <c r="N1844" s="123">
        <f t="shared" si="47"/>
        <v>0</v>
      </c>
    </row>
    <row r="1845" spans="1:14" ht="14.5" hidden="1">
      <c r="A1845" s="252"/>
      <c r="B1845" s="137"/>
      <c r="C1845" s="138"/>
      <c r="D1845" s="158"/>
      <c r="E1845" s="140"/>
      <c r="F1845" s="121"/>
      <c r="G1845" s="160" t="e">
        <f ca="1">_xludf.IFS(F1845=BASE_DATOS!R$2,"N/A",F1845=BASE_DATOS!R$3,"N/A",F1845=BASE_DATOS!R$4,"INDICAR",F1845=BASE_DATOS!R$7,"N/A",F1845=BASE_DATOS!R$5,"INDICAR",F1845=BASE_DATOS!R$6,"INDICAR",F1845=BASE_DATOS!R$8," INDICAR",F1845=BASE_DATOS!R$9," ")</f>
        <v>#NAME?</v>
      </c>
      <c r="H1845" s="121"/>
      <c r="I1845" s="122"/>
      <c r="J1845" s="122"/>
      <c r="K1845" s="122"/>
      <c r="L1845" s="122"/>
      <c r="M1845" s="122"/>
      <c r="N1845" s="123">
        <f t="shared" si="47"/>
        <v>0</v>
      </c>
    </row>
    <row r="1846" spans="1:14" ht="14.5" hidden="1">
      <c r="A1846" s="252"/>
      <c r="B1846" s="137"/>
      <c r="C1846" s="138"/>
      <c r="D1846" s="158"/>
      <c r="E1846" s="140"/>
      <c r="F1846" s="121"/>
      <c r="G1846" s="160" t="e">
        <f ca="1">_xludf.IFS(F1846=BASE_DATOS!R$2,"N/A",F1846=BASE_DATOS!R$3,"N/A",F1846=BASE_DATOS!R$4,"INDICAR",F1846=BASE_DATOS!R$7,"N/A",F1846=BASE_DATOS!R$5,"INDICAR",F1846=BASE_DATOS!R$6,"INDICAR",F1846=BASE_DATOS!R$8," INDICAR",F1846=BASE_DATOS!R$9," ")</f>
        <v>#NAME?</v>
      </c>
      <c r="H1846" s="121"/>
      <c r="I1846" s="122"/>
      <c r="J1846" s="122"/>
      <c r="K1846" s="122"/>
      <c r="L1846" s="122"/>
      <c r="M1846" s="122"/>
      <c r="N1846" s="123">
        <f t="shared" si="47"/>
        <v>0</v>
      </c>
    </row>
    <row r="1847" spans="1:14" ht="14.5" hidden="1">
      <c r="A1847" s="252"/>
      <c r="B1847" s="137"/>
      <c r="C1847" s="138"/>
      <c r="D1847" s="158"/>
      <c r="E1847" s="140"/>
      <c r="F1847" s="121"/>
      <c r="G1847" s="160" t="e">
        <f ca="1">_xludf.IFS(F1847=BASE_DATOS!R$2,"N/A",F1847=BASE_DATOS!R$3,"N/A",F1847=BASE_DATOS!R$4,"INDICAR",F1847=BASE_DATOS!R$7,"N/A",F1847=BASE_DATOS!R$5,"INDICAR",F1847=BASE_DATOS!R$6,"INDICAR",F1847=BASE_DATOS!R$8," INDICAR",F1847=BASE_DATOS!R$9," ")</f>
        <v>#NAME?</v>
      </c>
      <c r="H1847" s="121"/>
      <c r="I1847" s="122"/>
      <c r="J1847" s="122"/>
      <c r="K1847" s="122"/>
      <c r="L1847" s="122"/>
      <c r="M1847" s="122"/>
      <c r="N1847" s="123">
        <f t="shared" si="47"/>
        <v>0</v>
      </c>
    </row>
    <row r="1848" spans="1:14" ht="14.5" hidden="1">
      <c r="A1848" s="253"/>
      <c r="B1848" s="137"/>
      <c r="C1848" s="140"/>
      <c r="D1848" s="158"/>
      <c r="E1848" s="140"/>
      <c r="F1848" s="121"/>
      <c r="G1848" s="160" t="e">
        <f ca="1">_xludf.IFS(F1848=BASE_DATOS!R$2,"N/A",F1848=BASE_DATOS!R$3,"N/A",F1848=BASE_DATOS!R$4,"INDICAR",F1848=BASE_DATOS!R$7,"N/A",F1848=BASE_DATOS!R$5,"INDICAR",F1848=BASE_DATOS!R$6,"INDICAR",F1848=BASE_DATOS!R$8," INDICAR",F1848=BASE_DATOS!R$9," ")</f>
        <v>#NAME?</v>
      </c>
      <c r="H1848" s="121"/>
      <c r="I1848" s="122"/>
      <c r="J1848" s="122"/>
      <c r="K1848" s="122"/>
      <c r="L1848" s="122"/>
      <c r="M1848" s="122"/>
      <c r="N1848" s="123">
        <f t="shared" si="47"/>
        <v>0</v>
      </c>
    </row>
    <row r="1849" spans="1:14" ht="14.5" hidden="1">
      <c r="A1849" s="142"/>
      <c r="B1849" s="143"/>
      <c r="C1849" s="142"/>
      <c r="D1849" s="142"/>
      <c r="E1849" s="142"/>
      <c r="F1849" s="142"/>
      <c r="G1849" s="142"/>
      <c r="H1849" s="142"/>
      <c r="I1849" s="142"/>
      <c r="J1849" s="143"/>
      <c r="K1849" s="143"/>
      <c r="L1849" s="143"/>
      <c r="M1849" s="143"/>
      <c r="N1849" s="144"/>
    </row>
    <row r="1850" spans="1:14" ht="14.5" hidden="1">
      <c r="A1850" s="145"/>
      <c r="B1850" s="146"/>
      <c r="C1850" s="145"/>
      <c r="D1850" s="145"/>
      <c r="E1850" s="145"/>
      <c r="F1850" s="145"/>
      <c r="G1850" s="145"/>
      <c r="H1850" s="145"/>
      <c r="I1850" s="145"/>
      <c r="J1850" s="146"/>
      <c r="K1850" s="146"/>
      <c r="L1850" s="146"/>
      <c r="M1850" s="146"/>
      <c r="N1850" s="147"/>
    </row>
    <row r="1851" spans="1:14" ht="21" hidden="1" customHeight="1">
      <c r="A1851" s="254" t="s">
        <v>413</v>
      </c>
      <c r="B1851" s="255"/>
      <c r="C1851" s="254" t="s">
        <v>302</v>
      </c>
      <c r="D1851" s="256"/>
      <c r="E1851" s="256"/>
      <c r="F1851" s="256"/>
      <c r="G1851" s="256"/>
      <c r="H1851" s="256"/>
      <c r="I1851" s="256"/>
      <c r="J1851" s="256"/>
      <c r="K1851" s="256"/>
      <c r="L1851" s="256"/>
      <c r="M1851" s="256"/>
      <c r="N1851" s="255"/>
    </row>
    <row r="1852" spans="1:14" ht="31" hidden="1">
      <c r="A1852" s="99" t="s">
        <v>19</v>
      </c>
      <c r="B1852" s="254" t="s">
        <v>166</v>
      </c>
      <c r="C1852" s="255"/>
      <c r="D1852" s="99" t="s">
        <v>447</v>
      </c>
      <c r="E1852" s="258" t="str">
        <f t="array" ref="E1852">INDEX(BASE_DATOS!U$2:U$103,MATCH(C1851,BASE_DATOS!W$2:W$103,0))</f>
        <v xml:space="preserve">Fortalecer el desarrollo de espacios vitales inclusivos y saludables para la formación integral y humanista de las personas estudiantes y el bienestar de la comunidad universitaria durante todo su ciclo de vida institucional, a través de procesos y estrategias con un enfoque de promoción de la salud y desarrollo integral  </v>
      </c>
      <c r="F1852" s="256"/>
      <c r="G1852" s="256"/>
      <c r="H1852" s="256"/>
      <c r="I1852" s="256"/>
      <c r="J1852" s="256"/>
      <c r="K1852" s="256"/>
      <c r="L1852" s="256"/>
      <c r="M1852" s="256"/>
      <c r="N1852" s="255"/>
    </row>
    <row r="1853" spans="1:14" ht="27.75" hidden="1" customHeight="1">
      <c r="A1853" s="259" t="s">
        <v>415</v>
      </c>
      <c r="B1853" s="277" t="s">
        <v>312</v>
      </c>
      <c r="C1853" s="261"/>
      <c r="D1853" s="262"/>
      <c r="E1853" s="268" t="s">
        <v>416</v>
      </c>
      <c r="F1853" s="273" t="str">
        <f t="array" ref="F1853">INDEX(BASE_DATOS!Y$2:Y$103,MATCH(B1853,BASE_DATOS!X$2:X$103,0))</f>
        <v>P. Institucionales E.O. 
P.I. para promover la ética en la UNA 
P. promoción de la salud</v>
      </c>
      <c r="G1853" s="247"/>
      <c r="H1853" s="247"/>
      <c r="I1853" s="274" t="s">
        <v>417</v>
      </c>
      <c r="J1853" s="283" t="str">
        <f t="array" ref="J1853">INDEX(BASE_DATOS!Z$2:Z$103,MATCH(B1853,BASE_DATOS!X$2:X$103,0))</f>
        <v xml:space="preserve">Porcentaje de instancias que generan trabajo articulado para la  optimización de los recursos </v>
      </c>
      <c r="K1853" s="256"/>
      <c r="L1853" s="256"/>
      <c r="M1853" s="256"/>
      <c r="N1853" s="255"/>
    </row>
    <row r="1854" spans="1:14" ht="27.75" hidden="1" customHeight="1">
      <c r="A1854" s="252"/>
      <c r="B1854" s="263"/>
      <c r="C1854" s="247"/>
      <c r="D1854" s="264"/>
      <c r="E1854" s="252"/>
      <c r="F1854" s="247"/>
      <c r="G1854" s="247"/>
      <c r="H1854" s="247"/>
      <c r="I1854" s="252"/>
      <c r="J1854" s="276"/>
      <c r="K1854" s="256"/>
      <c r="L1854" s="256"/>
      <c r="M1854" s="256"/>
      <c r="N1854" s="255"/>
    </row>
    <row r="1855" spans="1:14" ht="27.75" hidden="1" customHeight="1">
      <c r="A1855" s="252"/>
      <c r="B1855" s="263"/>
      <c r="C1855" s="247"/>
      <c r="D1855" s="264"/>
      <c r="E1855" s="252"/>
      <c r="F1855" s="247"/>
      <c r="G1855" s="247"/>
      <c r="H1855" s="247"/>
      <c r="I1855" s="252"/>
      <c r="J1855" s="276"/>
      <c r="K1855" s="256"/>
      <c r="L1855" s="256"/>
      <c r="M1855" s="256"/>
      <c r="N1855" s="255"/>
    </row>
    <row r="1856" spans="1:14" ht="27.75" hidden="1" customHeight="1">
      <c r="A1856" s="253"/>
      <c r="B1856" s="265"/>
      <c r="C1856" s="266"/>
      <c r="D1856" s="267"/>
      <c r="E1856" s="253"/>
      <c r="F1856" s="266"/>
      <c r="G1856" s="266"/>
      <c r="H1856" s="266"/>
      <c r="I1856" s="253"/>
      <c r="J1856" s="276"/>
      <c r="K1856" s="256"/>
      <c r="L1856" s="256"/>
      <c r="M1856" s="256"/>
      <c r="N1856" s="255"/>
    </row>
    <row r="1857" spans="1:14" ht="21" hidden="1" customHeight="1">
      <c r="A1857" s="269" t="s">
        <v>418</v>
      </c>
      <c r="B1857" s="269" t="s">
        <v>419</v>
      </c>
      <c r="C1857" s="270" t="s">
        <v>420</v>
      </c>
      <c r="D1857" s="269" t="s">
        <v>421</v>
      </c>
      <c r="E1857" s="269" t="s">
        <v>422</v>
      </c>
      <c r="F1857" s="272" t="s">
        <v>16</v>
      </c>
      <c r="G1857" s="269" t="s">
        <v>423</v>
      </c>
      <c r="H1857" s="269" t="s">
        <v>424</v>
      </c>
      <c r="I1857" s="271" t="s">
        <v>425</v>
      </c>
      <c r="J1857" s="256"/>
      <c r="K1857" s="256"/>
      <c r="L1857" s="256"/>
      <c r="M1857" s="256"/>
      <c r="N1857" s="255"/>
    </row>
    <row r="1858" spans="1:14" ht="21" hidden="1" customHeight="1">
      <c r="A1858" s="253"/>
      <c r="B1858" s="253"/>
      <c r="C1858" s="253"/>
      <c r="D1858" s="253"/>
      <c r="E1858" s="253"/>
      <c r="F1858" s="265"/>
      <c r="G1858" s="253"/>
      <c r="H1858" s="253"/>
      <c r="I1858" s="100">
        <v>2023</v>
      </c>
      <c r="J1858" s="100">
        <v>2024</v>
      </c>
      <c r="K1858" s="100">
        <v>2025</v>
      </c>
      <c r="L1858" s="100">
        <v>2026</v>
      </c>
      <c r="M1858" s="100">
        <v>2027</v>
      </c>
      <c r="N1858" s="148" t="s">
        <v>426</v>
      </c>
    </row>
    <row r="1859" spans="1:14" ht="14.5" hidden="1">
      <c r="A1859" s="294" t="s">
        <v>898</v>
      </c>
      <c r="B1859" s="137"/>
      <c r="C1859" s="138"/>
      <c r="D1859" s="158"/>
      <c r="E1859" s="140"/>
      <c r="F1859" s="121"/>
      <c r="G1859" s="141" t="e">
        <f ca="1">_xludf.IFS(F1859=BASE_DATOS!R$2,"N/A",F1859=BASE_DATOS!R$3,"N/A",F1859=BASE_DATOS!R$4,"INDICAR",F1859=BASE_DATOS!R$7,"N/A",F1859=BASE_DATOS!R$5,"INDICAR",F1859=BASE_DATOS!R$6,"INDICAR",F1859=BASE_DATOS!R$8," INDICAR",F1859=BASE_DATOS!R$9," ")</f>
        <v>#NAME?</v>
      </c>
      <c r="H1859" s="121"/>
      <c r="I1859" s="122"/>
      <c r="J1859" s="122"/>
      <c r="K1859" s="122"/>
      <c r="L1859" s="122"/>
      <c r="M1859" s="122"/>
      <c r="N1859" s="123">
        <f t="shared" ref="N1859:N1891" si="48">SUM(I1859:M1859)</f>
        <v>0</v>
      </c>
    </row>
    <row r="1860" spans="1:14" ht="14.5" hidden="1">
      <c r="A1860" s="252"/>
      <c r="B1860" s="137"/>
      <c r="C1860" s="138"/>
      <c r="D1860" s="158"/>
      <c r="E1860" s="140"/>
      <c r="F1860" s="121"/>
      <c r="G1860" s="160" t="e">
        <f ca="1">_xludf.IFS(F1860=BASE_DATOS!R$2,"N/A",F1860=BASE_DATOS!R$3,"N/A",F1860=BASE_DATOS!R$4,"INDICAR",F1860=BASE_DATOS!R$7,"N/A",F1860=BASE_DATOS!R$5,"INDICAR",F1860=BASE_DATOS!R$6,"INDICAR",F1860=BASE_DATOS!R$8," INDICAR",F1860=BASE_DATOS!R$9," ")</f>
        <v>#NAME?</v>
      </c>
      <c r="H1860" s="121"/>
      <c r="I1860" s="122"/>
      <c r="J1860" s="122"/>
      <c r="K1860" s="122"/>
      <c r="L1860" s="122"/>
      <c r="M1860" s="122"/>
      <c r="N1860" s="123">
        <f t="shared" si="48"/>
        <v>0</v>
      </c>
    </row>
    <row r="1861" spans="1:14" ht="14.5" hidden="1">
      <c r="A1861" s="252"/>
      <c r="B1861" s="137"/>
      <c r="C1861" s="138"/>
      <c r="D1861" s="158"/>
      <c r="E1861" s="140"/>
      <c r="F1861" s="121"/>
      <c r="G1861" s="160" t="e">
        <f ca="1">_xludf.IFS(F1861=BASE_DATOS!R$2,"N/A",F1861=BASE_DATOS!R$3,"N/A",F1861=BASE_DATOS!R$4,"INDICAR",F1861=BASE_DATOS!R$7,"N/A",F1861=BASE_DATOS!R$5,"INDICAR",F1861=BASE_DATOS!R$6,"INDICAR",F1861=BASE_DATOS!R$8," INDICAR",F1861=BASE_DATOS!R$9," ")</f>
        <v>#NAME?</v>
      </c>
      <c r="H1861" s="121"/>
      <c r="I1861" s="122"/>
      <c r="J1861" s="122"/>
      <c r="K1861" s="122"/>
      <c r="L1861" s="122"/>
      <c r="M1861" s="122"/>
      <c r="N1861" s="123">
        <f t="shared" si="48"/>
        <v>0</v>
      </c>
    </row>
    <row r="1862" spans="1:14" ht="14.5" hidden="1">
      <c r="A1862" s="252"/>
      <c r="B1862" s="137"/>
      <c r="C1862" s="138"/>
      <c r="D1862" s="158"/>
      <c r="E1862" s="140"/>
      <c r="F1862" s="121"/>
      <c r="G1862" s="160" t="e">
        <f ca="1">_xludf.IFS(F1862=BASE_DATOS!R$2,"N/A",F1862=BASE_DATOS!R$3,"N/A",F1862=BASE_DATOS!R$4,"INDICAR",F1862=BASE_DATOS!R$7,"N/A",F1862=BASE_DATOS!R$5,"INDICAR",F1862=BASE_DATOS!R$6,"INDICAR",F1862=BASE_DATOS!R$8," INDICAR",F1862=BASE_DATOS!R$9," ")</f>
        <v>#NAME?</v>
      </c>
      <c r="H1862" s="121"/>
      <c r="I1862" s="122"/>
      <c r="J1862" s="122"/>
      <c r="K1862" s="122"/>
      <c r="L1862" s="122"/>
      <c r="M1862" s="122"/>
      <c r="N1862" s="123">
        <f t="shared" si="48"/>
        <v>0</v>
      </c>
    </row>
    <row r="1863" spans="1:14" ht="14.5" hidden="1">
      <c r="A1863" s="252"/>
      <c r="B1863" s="137"/>
      <c r="C1863" s="138"/>
      <c r="D1863" s="158"/>
      <c r="E1863" s="140"/>
      <c r="F1863" s="121"/>
      <c r="G1863" s="160" t="e">
        <f ca="1">_xludf.IFS(F1863=BASE_DATOS!R$2,"N/A",F1863=BASE_DATOS!R$3,"N/A",F1863=BASE_DATOS!R$4,"INDICAR",F1863=BASE_DATOS!R$7,"N/A",F1863=BASE_DATOS!R$5,"INDICAR",F1863=BASE_DATOS!R$6,"INDICAR",F1863=BASE_DATOS!R$8," INDICAR",F1863=BASE_DATOS!R$9," ")</f>
        <v>#NAME?</v>
      </c>
      <c r="H1863" s="121"/>
      <c r="I1863" s="122"/>
      <c r="J1863" s="122"/>
      <c r="K1863" s="122"/>
      <c r="L1863" s="122"/>
      <c r="M1863" s="122"/>
      <c r="N1863" s="123">
        <f t="shared" si="48"/>
        <v>0</v>
      </c>
    </row>
    <row r="1864" spans="1:14" ht="14.5" hidden="1">
      <c r="A1864" s="252"/>
      <c r="B1864" s="137"/>
      <c r="C1864" s="138"/>
      <c r="D1864" s="158"/>
      <c r="E1864" s="140"/>
      <c r="F1864" s="121"/>
      <c r="G1864" s="160" t="e">
        <f ca="1">_xludf.IFS(F1864=BASE_DATOS!R$2,"N/A",F1864=BASE_DATOS!R$3,"N/A",F1864=BASE_DATOS!R$4,"INDICAR",F1864=BASE_DATOS!R$7,"N/A",F1864=BASE_DATOS!R$5,"INDICAR",F1864=BASE_DATOS!R$6,"INDICAR",F1864=BASE_DATOS!R$8," INDICAR",F1864=BASE_DATOS!R$9," ")</f>
        <v>#NAME?</v>
      </c>
      <c r="H1864" s="121"/>
      <c r="I1864" s="122"/>
      <c r="J1864" s="122"/>
      <c r="K1864" s="122"/>
      <c r="L1864" s="122"/>
      <c r="M1864" s="122"/>
      <c r="N1864" s="123">
        <f t="shared" si="48"/>
        <v>0</v>
      </c>
    </row>
    <row r="1865" spans="1:14" ht="14.5" hidden="1">
      <c r="A1865" s="252"/>
      <c r="B1865" s="137"/>
      <c r="C1865" s="138"/>
      <c r="D1865" s="158"/>
      <c r="E1865" s="140"/>
      <c r="F1865" s="121"/>
      <c r="G1865" s="160" t="e">
        <f ca="1">_xludf.IFS(F1865=BASE_DATOS!R$2,"N/A",F1865=BASE_DATOS!R$3,"N/A",F1865=BASE_DATOS!R$4,"INDICAR",F1865=BASE_DATOS!R$7,"N/A",F1865=BASE_DATOS!R$5,"INDICAR",F1865=BASE_DATOS!R$6,"INDICAR",F1865=BASE_DATOS!R$8," INDICAR",F1865=BASE_DATOS!R$9," ")</f>
        <v>#NAME?</v>
      </c>
      <c r="H1865" s="121"/>
      <c r="I1865" s="122"/>
      <c r="J1865" s="122"/>
      <c r="K1865" s="122"/>
      <c r="L1865" s="122"/>
      <c r="M1865" s="122"/>
      <c r="N1865" s="123">
        <f t="shared" si="48"/>
        <v>0</v>
      </c>
    </row>
    <row r="1866" spans="1:14" ht="14.5" hidden="1">
      <c r="A1866" s="252"/>
      <c r="B1866" s="137"/>
      <c r="C1866" s="138"/>
      <c r="D1866" s="158"/>
      <c r="E1866" s="140"/>
      <c r="F1866" s="121"/>
      <c r="G1866" s="160" t="e">
        <f ca="1">_xludf.IFS(F1866=BASE_DATOS!R$2,"N/A",F1866=BASE_DATOS!R$3,"N/A",F1866=BASE_DATOS!R$4,"INDICAR",F1866=BASE_DATOS!R$7,"N/A",F1866=BASE_DATOS!R$5,"INDICAR",F1866=BASE_DATOS!R$6,"INDICAR",F1866=BASE_DATOS!R$8," INDICAR",F1866=BASE_DATOS!R$9," ")</f>
        <v>#NAME?</v>
      </c>
      <c r="H1866" s="121"/>
      <c r="I1866" s="122"/>
      <c r="J1866" s="122"/>
      <c r="K1866" s="122"/>
      <c r="L1866" s="122"/>
      <c r="M1866" s="122"/>
      <c r="N1866" s="123">
        <f t="shared" si="48"/>
        <v>0</v>
      </c>
    </row>
    <row r="1867" spans="1:14" ht="14.5" hidden="1">
      <c r="A1867" s="252"/>
      <c r="B1867" s="137"/>
      <c r="C1867" s="138"/>
      <c r="D1867" s="158"/>
      <c r="E1867" s="140"/>
      <c r="F1867" s="121"/>
      <c r="G1867" s="160" t="e">
        <f ca="1">_xludf.IFS(F1867=BASE_DATOS!R$2,"N/A",F1867=BASE_DATOS!R$3,"N/A",F1867=BASE_DATOS!R$4,"INDICAR",F1867=BASE_DATOS!R$7,"N/A",F1867=BASE_DATOS!R$5,"INDICAR",F1867=BASE_DATOS!R$6,"INDICAR",F1867=BASE_DATOS!R$8," INDICAR",F1867=BASE_DATOS!R$9," ")</f>
        <v>#NAME?</v>
      </c>
      <c r="H1867" s="121"/>
      <c r="I1867" s="122"/>
      <c r="J1867" s="122"/>
      <c r="K1867" s="122"/>
      <c r="L1867" s="122"/>
      <c r="M1867" s="122"/>
      <c r="N1867" s="123">
        <f t="shared" si="48"/>
        <v>0</v>
      </c>
    </row>
    <row r="1868" spans="1:14" ht="14.5" hidden="1">
      <c r="A1868" s="252"/>
      <c r="B1868" s="137"/>
      <c r="C1868" s="138"/>
      <c r="D1868" s="158"/>
      <c r="E1868" s="140"/>
      <c r="F1868" s="121"/>
      <c r="G1868" s="160" t="e">
        <f ca="1">_xludf.IFS(F1868=BASE_DATOS!R$2,"N/A",F1868=BASE_DATOS!R$3,"N/A",F1868=BASE_DATOS!R$4,"INDICAR",F1868=BASE_DATOS!R$7,"N/A",F1868=BASE_DATOS!R$5,"INDICAR",F1868=BASE_DATOS!R$6,"INDICAR",F1868=BASE_DATOS!R$8," INDICAR",F1868=BASE_DATOS!R$9," ")</f>
        <v>#NAME?</v>
      </c>
      <c r="H1868" s="121"/>
      <c r="I1868" s="122"/>
      <c r="J1868" s="122"/>
      <c r="K1868" s="122"/>
      <c r="L1868" s="122"/>
      <c r="M1868" s="122"/>
      <c r="N1868" s="123">
        <f t="shared" si="48"/>
        <v>0</v>
      </c>
    </row>
    <row r="1869" spans="1:14" ht="14.5" hidden="1">
      <c r="A1869" s="253"/>
      <c r="B1869" s="137"/>
      <c r="C1869" s="140"/>
      <c r="D1869" s="158"/>
      <c r="E1869" s="140"/>
      <c r="F1869" s="121"/>
      <c r="G1869" s="160" t="e">
        <f ca="1">_xludf.IFS(F1869=BASE_DATOS!R$2,"N/A",F1869=BASE_DATOS!R$3,"N/A",F1869=BASE_DATOS!R$4,"INDICAR",F1869=BASE_DATOS!R$7,"N/A",F1869=BASE_DATOS!R$5,"INDICAR",F1869=BASE_DATOS!R$6,"INDICAR",F1869=BASE_DATOS!R$8," INDICAR",F1869=BASE_DATOS!R$9," ")</f>
        <v>#NAME?</v>
      </c>
      <c r="H1869" s="121"/>
      <c r="I1869" s="122"/>
      <c r="J1869" s="122"/>
      <c r="K1869" s="122"/>
      <c r="L1869" s="122"/>
      <c r="M1869" s="122"/>
      <c r="N1869" s="123">
        <f t="shared" si="48"/>
        <v>0</v>
      </c>
    </row>
    <row r="1870" spans="1:14" ht="14.5" hidden="1">
      <c r="A1870" s="251"/>
      <c r="B1870" s="137"/>
      <c r="C1870" s="138"/>
      <c r="D1870" s="158"/>
      <c r="E1870" s="140"/>
      <c r="F1870" s="121"/>
      <c r="G1870" s="160" t="e">
        <f ca="1">_xludf.IFS(F1870=BASE_DATOS!R$2,"N/A",F1870=BASE_DATOS!R$3,"N/A",F1870=BASE_DATOS!R$4,"INDICAR",F1870=BASE_DATOS!R$7,"N/A",F1870=BASE_DATOS!R$5,"INDICAR",F1870=BASE_DATOS!R$6,"INDICAR",F1870=BASE_DATOS!R$8," INDICAR",F1870=BASE_DATOS!R$9," ")</f>
        <v>#NAME?</v>
      </c>
      <c r="H1870" s="121"/>
      <c r="I1870" s="122"/>
      <c r="J1870" s="122"/>
      <c r="K1870" s="122"/>
      <c r="L1870" s="122"/>
      <c r="M1870" s="122"/>
      <c r="N1870" s="123">
        <f t="shared" si="48"/>
        <v>0</v>
      </c>
    </row>
    <row r="1871" spans="1:14" ht="14.5" hidden="1">
      <c r="A1871" s="252"/>
      <c r="B1871" s="137"/>
      <c r="C1871" s="138"/>
      <c r="D1871" s="158"/>
      <c r="E1871" s="140"/>
      <c r="F1871" s="121"/>
      <c r="G1871" s="160" t="e">
        <f ca="1">_xludf.IFS(F1871=BASE_DATOS!R$2,"N/A",F1871=BASE_DATOS!R$3,"N/A",F1871=BASE_DATOS!R$4,"INDICAR",F1871=BASE_DATOS!R$7,"N/A",F1871=BASE_DATOS!R$5,"INDICAR",F1871=BASE_DATOS!R$6,"INDICAR",F1871=BASE_DATOS!R$8," INDICAR",F1871=BASE_DATOS!R$9," ")</f>
        <v>#NAME?</v>
      </c>
      <c r="H1871" s="121"/>
      <c r="I1871" s="122"/>
      <c r="J1871" s="122"/>
      <c r="K1871" s="122"/>
      <c r="L1871" s="122"/>
      <c r="M1871" s="122"/>
      <c r="N1871" s="123">
        <f t="shared" si="48"/>
        <v>0</v>
      </c>
    </row>
    <row r="1872" spans="1:14" ht="14.5" hidden="1">
      <c r="A1872" s="252"/>
      <c r="B1872" s="137"/>
      <c r="C1872" s="138"/>
      <c r="D1872" s="158"/>
      <c r="E1872" s="140"/>
      <c r="F1872" s="121"/>
      <c r="G1872" s="160" t="e">
        <f ca="1">_xludf.IFS(F1872=BASE_DATOS!R$2,"N/A",F1872=BASE_DATOS!R$3,"N/A",F1872=BASE_DATOS!R$4,"INDICAR",F1872=BASE_DATOS!R$7,"N/A",F1872=BASE_DATOS!R$5,"INDICAR",F1872=BASE_DATOS!R$6,"INDICAR",F1872=BASE_DATOS!R$8," INDICAR",F1872=BASE_DATOS!R$9," ")</f>
        <v>#NAME?</v>
      </c>
      <c r="H1872" s="121"/>
      <c r="I1872" s="122"/>
      <c r="J1872" s="122"/>
      <c r="K1872" s="122"/>
      <c r="L1872" s="122"/>
      <c r="M1872" s="122"/>
      <c r="N1872" s="123">
        <f t="shared" si="48"/>
        <v>0</v>
      </c>
    </row>
    <row r="1873" spans="1:14" ht="14.5" hidden="1">
      <c r="A1873" s="252"/>
      <c r="B1873" s="137"/>
      <c r="C1873" s="138"/>
      <c r="D1873" s="158"/>
      <c r="E1873" s="140"/>
      <c r="F1873" s="121"/>
      <c r="G1873" s="160" t="e">
        <f ca="1">_xludf.IFS(F1873=BASE_DATOS!R$2,"N/A",F1873=BASE_DATOS!R$3,"N/A",F1873=BASE_DATOS!R$4,"INDICAR",F1873=BASE_DATOS!R$7,"N/A",F1873=BASE_DATOS!R$5,"INDICAR",F1873=BASE_DATOS!R$6,"INDICAR",F1873=BASE_DATOS!R$8," INDICAR",F1873=BASE_DATOS!R$9," ")</f>
        <v>#NAME?</v>
      </c>
      <c r="H1873" s="121"/>
      <c r="I1873" s="122"/>
      <c r="J1873" s="122"/>
      <c r="K1873" s="122"/>
      <c r="L1873" s="122"/>
      <c r="M1873" s="122"/>
      <c r="N1873" s="123">
        <f t="shared" si="48"/>
        <v>0</v>
      </c>
    </row>
    <row r="1874" spans="1:14" ht="14.5" hidden="1">
      <c r="A1874" s="252"/>
      <c r="B1874" s="137"/>
      <c r="C1874" s="138"/>
      <c r="D1874" s="158"/>
      <c r="E1874" s="140"/>
      <c r="F1874" s="121"/>
      <c r="G1874" s="160" t="e">
        <f ca="1">_xludf.IFS(F1874=BASE_DATOS!R$2,"N/A",F1874=BASE_DATOS!R$3,"N/A",F1874=BASE_DATOS!R$4,"INDICAR",F1874=BASE_DATOS!R$7,"N/A",F1874=BASE_DATOS!R$5,"INDICAR",F1874=BASE_DATOS!R$6,"INDICAR",F1874=BASE_DATOS!R$8," INDICAR",F1874=BASE_DATOS!R$9," ")</f>
        <v>#NAME?</v>
      </c>
      <c r="H1874" s="121"/>
      <c r="I1874" s="122"/>
      <c r="J1874" s="122"/>
      <c r="K1874" s="122"/>
      <c r="L1874" s="122"/>
      <c r="M1874" s="122"/>
      <c r="N1874" s="123">
        <f t="shared" si="48"/>
        <v>0</v>
      </c>
    </row>
    <row r="1875" spans="1:14" ht="14.5" hidden="1">
      <c r="A1875" s="252"/>
      <c r="B1875" s="137"/>
      <c r="C1875" s="138"/>
      <c r="D1875" s="158"/>
      <c r="E1875" s="140"/>
      <c r="F1875" s="121"/>
      <c r="G1875" s="160" t="e">
        <f ca="1">_xludf.IFS(F1875=BASE_DATOS!R$2,"N/A",F1875=BASE_DATOS!R$3,"N/A",F1875=BASE_DATOS!R$4,"INDICAR",F1875=BASE_DATOS!R$7,"N/A",F1875=BASE_DATOS!R$5,"INDICAR",F1875=BASE_DATOS!R$6,"INDICAR",F1875=BASE_DATOS!R$8," INDICAR",F1875=BASE_DATOS!R$9," ")</f>
        <v>#NAME?</v>
      </c>
      <c r="H1875" s="121"/>
      <c r="I1875" s="122"/>
      <c r="J1875" s="122"/>
      <c r="K1875" s="122"/>
      <c r="L1875" s="122"/>
      <c r="M1875" s="122"/>
      <c r="N1875" s="123">
        <f t="shared" si="48"/>
        <v>0</v>
      </c>
    </row>
    <row r="1876" spans="1:14" ht="14.5" hidden="1">
      <c r="A1876" s="252"/>
      <c r="B1876" s="137"/>
      <c r="C1876" s="138"/>
      <c r="D1876" s="158"/>
      <c r="E1876" s="140"/>
      <c r="F1876" s="121"/>
      <c r="G1876" s="160" t="e">
        <f ca="1">_xludf.IFS(F1876=BASE_DATOS!R$2,"N/A",F1876=BASE_DATOS!R$3,"N/A",F1876=BASE_DATOS!R$4,"INDICAR",F1876=BASE_DATOS!R$7,"N/A",F1876=BASE_DATOS!R$5,"INDICAR",F1876=BASE_DATOS!R$6,"INDICAR",F1876=BASE_DATOS!R$8," INDICAR",F1876=BASE_DATOS!R$9," ")</f>
        <v>#NAME?</v>
      </c>
      <c r="H1876" s="121"/>
      <c r="I1876" s="122"/>
      <c r="J1876" s="122"/>
      <c r="K1876" s="122"/>
      <c r="L1876" s="122"/>
      <c r="M1876" s="122"/>
      <c r="N1876" s="123">
        <f t="shared" si="48"/>
        <v>0</v>
      </c>
    </row>
    <row r="1877" spans="1:14" ht="14.5" hidden="1">
      <c r="A1877" s="252"/>
      <c r="B1877" s="137"/>
      <c r="C1877" s="138"/>
      <c r="D1877" s="158"/>
      <c r="E1877" s="140"/>
      <c r="F1877" s="121"/>
      <c r="G1877" s="160" t="e">
        <f ca="1">_xludf.IFS(F1877=BASE_DATOS!R$2,"N/A",F1877=BASE_DATOS!R$3,"N/A",F1877=BASE_DATOS!R$4,"INDICAR",F1877=BASE_DATOS!R$7,"N/A",F1877=BASE_DATOS!R$5,"INDICAR",F1877=BASE_DATOS!R$6,"INDICAR",F1877=BASE_DATOS!R$8," INDICAR",F1877=BASE_DATOS!R$9," ")</f>
        <v>#NAME?</v>
      </c>
      <c r="H1877" s="121"/>
      <c r="I1877" s="122"/>
      <c r="J1877" s="122"/>
      <c r="K1877" s="122"/>
      <c r="L1877" s="122"/>
      <c r="M1877" s="122"/>
      <c r="N1877" s="123">
        <f t="shared" si="48"/>
        <v>0</v>
      </c>
    </row>
    <row r="1878" spans="1:14" ht="14.5" hidden="1">
      <c r="A1878" s="252"/>
      <c r="B1878" s="137"/>
      <c r="C1878" s="138"/>
      <c r="D1878" s="158"/>
      <c r="E1878" s="140"/>
      <c r="F1878" s="121"/>
      <c r="G1878" s="160" t="e">
        <f ca="1">_xludf.IFS(F1878=BASE_DATOS!R$2,"N/A",F1878=BASE_DATOS!R$3,"N/A",F1878=BASE_DATOS!R$4,"INDICAR",F1878=BASE_DATOS!R$7,"N/A",F1878=BASE_DATOS!R$5,"INDICAR",F1878=BASE_DATOS!R$6,"INDICAR",F1878=BASE_DATOS!R$8," INDICAR",F1878=BASE_DATOS!R$9," ")</f>
        <v>#NAME?</v>
      </c>
      <c r="H1878" s="121"/>
      <c r="I1878" s="122"/>
      <c r="J1878" s="122"/>
      <c r="K1878" s="122"/>
      <c r="L1878" s="122"/>
      <c r="M1878" s="122"/>
      <c r="N1878" s="123">
        <f t="shared" si="48"/>
        <v>0</v>
      </c>
    </row>
    <row r="1879" spans="1:14" ht="14.5" hidden="1">
      <c r="A1879" s="252"/>
      <c r="B1879" s="137"/>
      <c r="C1879" s="138"/>
      <c r="D1879" s="158"/>
      <c r="E1879" s="140"/>
      <c r="F1879" s="121"/>
      <c r="G1879" s="160" t="e">
        <f ca="1">_xludf.IFS(F1879=BASE_DATOS!R$2,"N/A",F1879=BASE_DATOS!R$3,"N/A",F1879=BASE_DATOS!R$4,"INDICAR",F1879=BASE_DATOS!R$7,"N/A",F1879=BASE_DATOS!R$5,"INDICAR",F1879=BASE_DATOS!R$6,"INDICAR",F1879=BASE_DATOS!R$8," INDICAR",F1879=BASE_DATOS!R$9," ")</f>
        <v>#NAME?</v>
      </c>
      <c r="H1879" s="121"/>
      <c r="I1879" s="122"/>
      <c r="J1879" s="122"/>
      <c r="K1879" s="122"/>
      <c r="L1879" s="122"/>
      <c r="M1879" s="122"/>
      <c r="N1879" s="123">
        <f t="shared" si="48"/>
        <v>0</v>
      </c>
    </row>
    <row r="1880" spans="1:14" ht="14.5" hidden="1">
      <c r="A1880" s="253"/>
      <c r="B1880" s="137"/>
      <c r="C1880" s="140"/>
      <c r="D1880" s="158"/>
      <c r="E1880" s="140"/>
      <c r="F1880" s="121"/>
      <c r="G1880" s="160" t="e">
        <f ca="1">_xludf.IFS(F1880=BASE_DATOS!R$2,"N/A",F1880=BASE_DATOS!R$3,"N/A",F1880=BASE_DATOS!R$4,"INDICAR",F1880=BASE_DATOS!R$7,"N/A",F1880=BASE_DATOS!R$5,"INDICAR",F1880=BASE_DATOS!R$6,"INDICAR",F1880=BASE_DATOS!R$8," INDICAR",F1880=BASE_DATOS!R$9," ")</f>
        <v>#NAME?</v>
      </c>
      <c r="H1880" s="121"/>
      <c r="I1880" s="122"/>
      <c r="J1880" s="122"/>
      <c r="K1880" s="122"/>
      <c r="L1880" s="122"/>
      <c r="M1880" s="122"/>
      <c r="N1880" s="123">
        <f t="shared" si="48"/>
        <v>0</v>
      </c>
    </row>
    <row r="1881" spans="1:14" ht="14.5" hidden="1">
      <c r="A1881" s="251"/>
      <c r="B1881" s="137"/>
      <c r="C1881" s="138"/>
      <c r="D1881" s="158"/>
      <c r="E1881" s="140"/>
      <c r="F1881" s="121"/>
      <c r="G1881" s="160" t="e">
        <f ca="1">_xludf.IFS(F1881=BASE_DATOS!R$2,"N/A",F1881=BASE_DATOS!R$3,"N/A",F1881=BASE_DATOS!R$4,"INDICAR",F1881=BASE_DATOS!R$7,"N/A",F1881=BASE_DATOS!R$5,"INDICAR",F1881=BASE_DATOS!R$6,"INDICAR",F1881=BASE_DATOS!R$8," INDICAR",F1881=BASE_DATOS!R$9," ")</f>
        <v>#NAME?</v>
      </c>
      <c r="H1881" s="121"/>
      <c r="I1881" s="122"/>
      <c r="J1881" s="122"/>
      <c r="K1881" s="122"/>
      <c r="L1881" s="122"/>
      <c r="M1881" s="122"/>
      <c r="N1881" s="123">
        <f t="shared" si="48"/>
        <v>0</v>
      </c>
    </row>
    <row r="1882" spans="1:14" ht="14.5" hidden="1">
      <c r="A1882" s="252"/>
      <c r="B1882" s="137"/>
      <c r="C1882" s="138"/>
      <c r="D1882" s="158"/>
      <c r="E1882" s="140"/>
      <c r="F1882" s="121"/>
      <c r="G1882" s="160" t="e">
        <f ca="1">_xludf.IFS(F1882=BASE_DATOS!R$2,"N/A",F1882=BASE_DATOS!R$3,"N/A",F1882=BASE_DATOS!R$4,"INDICAR",F1882=BASE_DATOS!R$7,"N/A",F1882=BASE_DATOS!R$5,"INDICAR",F1882=BASE_DATOS!R$6,"INDICAR",F1882=BASE_DATOS!R$8," INDICAR",F1882=BASE_DATOS!R$9," ")</f>
        <v>#NAME?</v>
      </c>
      <c r="H1882" s="121"/>
      <c r="I1882" s="122"/>
      <c r="J1882" s="122"/>
      <c r="K1882" s="122"/>
      <c r="L1882" s="122"/>
      <c r="M1882" s="122"/>
      <c r="N1882" s="123">
        <f t="shared" si="48"/>
        <v>0</v>
      </c>
    </row>
    <row r="1883" spans="1:14" ht="14.5" hidden="1">
      <c r="A1883" s="252"/>
      <c r="B1883" s="137"/>
      <c r="C1883" s="138"/>
      <c r="D1883" s="158"/>
      <c r="E1883" s="140"/>
      <c r="F1883" s="121"/>
      <c r="G1883" s="160" t="e">
        <f ca="1">_xludf.IFS(F1883=BASE_DATOS!R$2,"N/A",F1883=BASE_DATOS!R$3,"N/A",F1883=BASE_DATOS!R$4,"INDICAR",F1883=BASE_DATOS!R$7,"N/A",F1883=BASE_DATOS!R$5,"INDICAR",F1883=BASE_DATOS!R$6,"INDICAR",F1883=BASE_DATOS!R$8," INDICAR",F1883=BASE_DATOS!R$9," ")</f>
        <v>#NAME?</v>
      </c>
      <c r="H1883" s="121"/>
      <c r="I1883" s="122"/>
      <c r="J1883" s="122"/>
      <c r="K1883" s="122"/>
      <c r="L1883" s="122"/>
      <c r="M1883" s="122"/>
      <c r="N1883" s="123">
        <f t="shared" si="48"/>
        <v>0</v>
      </c>
    </row>
    <row r="1884" spans="1:14" ht="14.5" hidden="1">
      <c r="A1884" s="252"/>
      <c r="B1884" s="137"/>
      <c r="C1884" s="138"/>
      <c r="D1884" s="158"/>
      <c r="E1884" s="140"/>
      <c r="F1884" s="121"/>
      <c r="G1884" s="160" t="e">
        <f ca="1">_xludf.IFS(F1884=BASE_DATOS!R$2,"N/A",F1884=BASE_DATOS!R$3,"N/A",F1884=BASE_DATOS!R$4,"INDICAR",F1884=BASE_DATOS!R$7,"N/A",F1884=BASE_DATOS!R$5,"INDICAR",F1884=BASE_DATOS!R$6,"INDICAR",F1884=BASE_DATOS!R$8," INDICAR",F1884=BASE_DATOS!R$9," ")</f>
        <v>#NAME?</v>
      </c>
      <c r="H1884" s="121"/>
      <c r="I1884" s="122"/>
      <c r="J1884" s="122"/>
      <c r="K1884" s="122"/>
      <c r="L1884" s="122"/>
      <c r="M1884" s="122"/>
      <c r="N1884" s="123">
        <f t="shared" si="48"/>
        <v>0</v>
      </c>
    </row>
    <row r="1885" spans="1:14" ht="14.5" hidden="1">
      <c r="A1885" s="252"/>
      <c r="B1885" s="137"/>
      <c r="C1885" s="138"/>
      <c r="D1885" s="158"/>
      <c r="E1885" s="140"/>
      <c r="F1885" s="121"/>
      <c r="G1885" s="160" t="e">
        <f ca="1">_xludf.IFS(F1885=BASE_DATOS!R$2,"N/A",F1885=BASE_DATOS!R$3,"N/A",F1885=BASE_DATOS!R$4,"INDICAR",F1885=BASE_DATOS!R$7,"N/A",F1885=BASE_DATOS!R$5,"INDICAR",F1885=BASE_DATOS!R$6,"INDICAR",F1885=BASE_DATOS!R$8," INDICAR",F1885=BASE_DATOS!R$9," ")</f>
        <v>#NAME?</v>
      </c>
      <c r="H1885" s="121"/>
      <c r="I1885" s="122"/>
      <c r="J1885" s="122"/>
      <c r="K1885" s="122"/>
      <c r="L1885" s="122"/>
      <c r="M1885" s="122"/>
      <c r="N1885" s="123">
        <f t="shared" si="48"/>
        <v>0</v>
      </c>
    </row>
    <row r="1886" spans="1:14" ht="14.5" hidden="1">
      <c r="A1886" s="252"/>
      <c r="B1886" s="137"/>
      <c r="C1886" s="138"/>
      <c r="D1886" s="158"/>
      <c r="E1886" s="140"/>
      <c r="F1886" s="121"/>
      <c r="G1886" s="160" t="e">
        <f ca="1">_xludf.IFS(F1886=BASE_DATOS!R$2,"N/A",F1886=BASE_DATOS!R$3,"N/A",F1886=BASE_DATOS!R$4,"INDICAR",F1886=BASE_DATOS!R$7,"N/A",F1886=BASE_DATOS!R$5,"INDICAR",F1886=BASE_DATOS!R$6,"INDICAR",F1886=BASE_DATOS!R$8," INDICAR",F1886=BASE_DATOS!R$9," ")</f>
        <v>#NAME?</v>
      </c>
      <c r="H1886" s="121"/>
      <c r="I1886" s="122"/>
      <c r="J1886" s="122"/>
      <c r="K1886" s="122"/>
      <c r="L1886" s="122"/>
      <c r="M1886" s="122"/>
      <c r="N1886" s="123">
        <f t="shared" si="48"/>
        <v>0</v>
      </c>
    </row>
    <row r="1887" spans="1:14" ht="14.5" hidden="1">
      <c r="A1887" s="252"/>
      <c r="B1887" s="137"/>
      <c r="C1887" s="138"/>
      <c r="D1887" s="158"/>
      <c r="E1887" s="140"/>
      <c r="F1887" s="121"/>
      <c r="G1887" s="160" t="e">
        <f ca="1">_xludf.IFS(F1887=BASE_DATOS!R$2,"N/A",F1887=BASE_DATOS!R$3,"N/A",F1887=BASE_DATOS!R$4,"INDICAR",F1887=BASE_DATOS!R$7,"N/A",F1887=BASE_DATOS!R$5,"INDICAR",F1887=BASE_DATOS!R$6,"INDICAR",F1887=BASE_DATOS!R$8," INDICAR",F1887=BASE_DATOS!R$9," ")</f>
        <v>#NAME?</v>
      </c>
      <c r="H1887" s="121"/>
      <c r="I1887" s="122"/>
      <c r="J1887" s="122"/>
      <c r="K1887" s="122"/>
      <c r="L1887" s="122"/>
      <c r="M1887" s="122"/>
      <c r="N1887" s="123">
        <f t="shared" si="48"/>
        <v>0</v>
      </c>
    </row>
    <row r="1888" spans="1:14" ht="14.5" hidden="1">
      <c r="A1888" s="252"/>
      <c r="B1888" s="137"/>
      <c r="C1888" s="138"/>
      <c r="D1888" s="158"/>
      <c r="E1888" s="140"/>
      <c r="F1888" s="121"/>
      <c r="G1888" s="160" t="e">
        <f ca="1">_xludf.IFS(F1888=BASE_DATOS!R$2,"N/A",F1888=BASE_DATOS!R$3,"N/A",F1888=BASE_DATOS!R$4,"INDICAR",F1888=BASE_DATOS!R$7,"N/A",F1888=BASE_DATOS!R$5,"INDICAR",F1888=BASE_DATOS!R$6,"INDICAR",F1888=BASE_DATOS!R$8," INDICAR",F1888=BASE_DATOS!R$9," ")</f>
        <v>#NAME?</v>
      </c>
      <c r="H1888" s="121"/>
      <c r="I1888" s="122"/>
      <c r="J1888" s="122"/>
      <c r="K1888" s="122"/>
      <c r="L1888" s="122"/>
      <c r="M1888" s="122"/>
      <c r="N1888" s="123">
        <f t="shared" si="48"/>
        <v>0</v>
      </c>
    </row>
    <row r="1889" spans="1:14" ht="14.5" hidden="1">
      <c r="A1889" s="252"/>
      <c r="B1889" s="137"/>
      <c r="C1889" s="138"/>
      <c r="D1889" s="158"/>
      <c r="E1889" s="140"/>
      <c r="F1889" s="121"/>
      <c r="G1889" s="160" t="e">
        <f ca="1">_xludf.IFS(F1889=BASE_DATOS!R$2,"N/A",F1889=BASE_DATOS!R$3,"N/A",F1889=BASE_DATOS!R$4,"INDICAR",F1889=BASE_DATOS!R$7,"N/A",F1889=BASE_DATOS!R$5,"INDICAR",F1889=BASE_DATOS!R$6,"INDICAR",F1889=BASE_DATOS!R$8," INDICAR",F1889=BASE_DATOS!R$9," ")</f>
        <v>#NAME?</v>
      </c>
      <c r="H1889" s="121"/>
      <c r="I1889" s="122"/>
      <c r="J1889" s="122"/>
      <c r="K1889" s="122"/>
      <c r="L1889" s="122"/>
      <c r="M1889" s="122"/>
      <c r="N1889" s="123">
        <f t="shared" si="48"/>
        <v>0</v>
      </c>
    </row>
    <row r="1890" spans="1:14" ht="14.5" hidden="1">
      <c r="A1890" s="252"/>
      <c r="B1890" s="137"/>
      <c r="C1890" s="138"/>
      <c r="D1890" s="158"/>
      <c r="E1890" s="140"/>
      <c r="F1890" s="121"/>
      <c r="G1890" s="160" t="e">
        <f ca="1">_xludf.IFS(F1890=BASE_DATOS!R$2,"N/A",F1890=BASE_DATOS!R$3,"N/A",F1890=BASE_DATOS!R$4,"INDICAR",F1890=BASE_DATOS!R$7,"N/A",F1890=BASE_DATOS!R$5,"INDICAR",F1890=BASE_DATOS!R$6,"INDICAR",F1890=BASE_DATOS!R$8," INDICAR",F1890=BASE_DATOS!R$9," ")</f>
        <v>#NAME?</v>
      </c>
      <c r="H1890" s="121"/>
      <c r="I1890" s="122"/>
      <c r="J1890" s="122"/>
      <c r="K1890" s="122"/>
      <c r="L1890" s="122"/>
      <c r="M1890" s="122"/>
      <c r="N1890" s="123">
        <f t="shared" si="48"/>
        <v>0</v>
      </c>
    </row>
    <row r="1891" spans="1:14" ht="14.5" hidden="1">
      <c r="A1891" s="253"/>
      <c r="B1891" s="137"/>
      <c r="C1891" s="140"/>
      <c r="D1891" s="158"/>
      <c r="E1891" s="140"/>
      <c r="F1891" s="121"/>
      <c r="G1891" s="160" t="e">
        <f ca="1">_xludf.IFS(F1891=BASE_DATOS!R$2,"N/A",F1891=BASE_DATOS!R$3,"N/A",F1891=BASE_DATOS!R$4,"INDICAR",F1891=BASE_DATOS!R$7,"N/A",F1891=BASE_DATOS!R$5,"INDICAR",F1891=BASE_DATOS!R$6,"INDICAR",F1891=BASE_DATOS!R$8," INDICAR",F1891=BASE_DATOS!R$9," ")</f>
        <v>#NAME?</v>
      </c>
      <c r="H1891" s="121"/>
      <c r="I1891" s="122"/>
      <c r="J1891" s="122"/>
      <c r="K1891" s="122"/>
      <c r="L1891" s="122"/>
      <c r="M1891" s="122"/>
      <c r="N1891" s="123">
        <f t="shared" si="48"/>
        <v>0</v>
      </c>
    </row>
    <row r="1892" spans="1:14" ht="14.5" hidden="1">
      <c r="A1892" s="142"/>
      <c r="B1892" s="143"/>
      <c r="C1892" s="142"/>
      <c r="D1892" s="142"/>
      <c r="E1892" s="142"/>
      <c r="F1892" s="142"/>
      <c r="G1892" s="142"/>
      <c r="H1892" s="142"/>
      <c r="I1892" s="142"/>
      <c r="J1892" s="143"/>
      <c r="K1892" s="143"/>
      <c r="L1892" s="143"/>
      <c r="M1892" s="143"/>
      <c r="N1892" s="144"/>
    </row>
    <row r="1893" spans="1:14" ht="14.5" hidden="1">
      <c r="A1893" s="145"/>
      <c r="B1893" s="146"/>
      <c r="C1893" s="145"/>
      <c r="D1893" s="145"/>
      <c r="E1893" s="145"/>
      <c r="F1893" s="145"/>
      <c r="G1893" s="145"/>
      <c r="H1893" s="145"/>
      <c r="I1893" s="145"/>
      <c r="J1893" s="146"/>
      <c r="K1893" s="146"/>
      <c r="L1893" s="146"/>
      <c r="M1893" s="146"/>
      <c r="N1893" s="147"/>
    </row>
    <row r="1894" spans="1:14" ht="19.5" hidden="1" customHeight="1">
      <c r="A1894" s="254" t="s">
        <v>413</v>
      </c>
      <c r="B1894" s="255"/>
      <c r="C1894" s="254" t="s">
        <v>302</v>
      </c>
      <c r="D1894" s="256"/>
      <c r="E1894" s="256"/>
      <c r="F1894" s="256"/>
      <c r="G1894" s="256"/>
      <c r="H1894" s="256"/>
      <c r="I1894" s="256"/>
      <c r="J1894" s="256"/>
      <c r="K1894" s="256"/>
      <c r="L1894" s="256"/>
      <c r="M1894" s="256"/>
      <c r="N1894" s="255"/>
    </row>
    <row r="1895" spans="1:14" ht="31" hidden="1">
      <c r="A1895" s="99" t="s">
        <v>19</v>
      </c>
      <c r="B1895" s="257" t="s">
        <v>166</v>
      </c>
      <c r="C1895" s="255"/>
      <c r="D1895" s="99" t="s">
        <v>447</v>
      </c>
      <c r="E1895" s="258" t="str">
        <f t="array" ref="E1895">INDEX(BASE_DATOS!U$2:U$103,MATCH(C1894,BASE_DATOS!W$2:W$103,0))</f>
        <v xml:space="preserve">Fortalecer el desarrollo de espacios vitales inclusivos y saludables para la formación integral y humanista de las personas estudiantes y el bienestar de la comunidad universitaria durante todo su ciclo de vida institucional, a través de procesos y estrategias con un enfoque de promoción de la salud y desarrollo integral  </v>
      </c>
      <c r="F1895" s="256"/>
      <c r="G1895" s="256"/>
      <c r="H1895" s="256"/>
      <c r="I1895" s="256"/>
      <c r="J1895" s="256"/>
      <c r="K1895" s="256"/>
      <c r="L1895" s="256"/>
      <c r="M1895" s="256"/>
      <c r="N1895" s="255"/>
    </row>
    <row r="1896" spans="1:14" ht="27.75" hidden="1" customHeight="1">
      <c r="A1896" s="259" t="s">
        <v>415</v>
      </c>
      <c r="B1896" s="260" t="s">
        <v>315</v>
      </c>
      <c r="C1896" s="261"/>
      <c r="D1896" s="262"/>
      <c r="E1896" s="268" t="s">
        <v>416</v>
      </c>
      <c r="F1896" s="273" t="str">
        <f t="array" ref="F1896">INDEX(BASE_DATOS!Y$2:Y$103,MATCH(B1896,BASE_DATOS!X$2:X$103,0))</f>
        <v>P. Institucionales E.O. 
P. sistema de becas estudiantiles de la UNA 
P. Admisión</v>
      </c>
      <c r="G1896" s="247"/>
      <c r="H1896" s="247"/>
      <c r="I1896" s="274" t="s">
        <v>417</v>
      </c>
      <c r="J1896" s="283" t="str">
        <f t="array" ref="J1896">INDEX(BASE_DATOS!Z$2:Z$103,MATCH(B1896,BASE_DATOS!X$2:X$103,0))</f>
        <v xml:space="preserve">Fondo de becas fortalecido </v>
      </c>
      <c r="K1896" s="256"/>
      <c r="L1896" s="256"/>
      <c r="M1896" s="256"/>
      <c r="N1896" s="255"/>
    </row>
    <row r="1897" spans="1:14" ht="27.75" hidden="1" customHeight="1">
      <c r="A1897" s="252"/>
      <c r="B1897" s="263"/>
      <c r="C1897" s="247"/>
      <c r="D1897" s="264"/>
      <c r="E1897" s="252"/>
      <c r="F1897" s="247"/>
      <c r="G1897" s="247"/>
      <c r="H1897" s="247"/>
      <c r="I1897" s="252"/>
      <c r="J1897" s="276"/>
      <c r="K1897" s="256"/>
      <c r="L1897" s="256"/>
      <c r="M1897" s="256"/>
      <c r="N1897" s="255"/>
    </row>
    <row r="1898" spans="1:14" ht="27.75" hidden="1" customHeight="1">
      <c r="A1898" s="252"/>
      <c r="B1898" s="263"/>
      <c r="C1898" s="247"/>
      <c r="D1898" s="264"/>
      <c r="E1898" s="252"/>
      <c r="F1898" s="247"/>
      <c r="G1898" s="247"/>
      <c r="H1898" s="247"/>
      <c r="I1898" s="252"/>
      <c r="J1898" s="276"/>
      <c r="K1898" s="256"/>
      <c r="L1898" s="256"/>
      <c r="M1898" s="256"/>
      <c r="N1898" s="255"/>
    </row>
    <row r="1899" spans="1:14" ht="27.75" hidden="1" customHeight="1">
      <c r="A1899" s="253"/>
      <c r="B1899" s="265"/>
      <c r="C1899" s="266"/>
      <c r="D1899" s="267"/>
      <c r="E1899" s="253"/>
      <c r="F1899" s="266"/>
      <c r="G1899" s="266"/>
      <c r="H1899" s="266"/>
      <c r="I1899" s="253"/>
      <c r="J1899" s="276"/>
      <c r="K1899" s="256"/>
      <c r="L1899" s="256"/>
      <c r="M1899" s="256"/>
      <c r="N1899" s="255"/>
    </row>
    <row r="1900" spans="1:14" ht="21" hidden="1" customHeight="1">
      <c r="A1900" s="269" t="s">
        <v>418</v>
      </c>
      <c r="B1900" s="269" t="s">
        <v>419</v>
      </c>
      <c r="C1900" s="270" t="s">
        <v>420</v>
      </c>
      <c r="D1900" s="269" t="s">
        <v>421</v>
      </c>
      <c r="E1900" s="269" t="s">
        <v>422</v>
      </c>
      <c r="F1900" s="272" t="s">
        <v>16</v>
      </c>
      <c r="G1900" s="269" t="s">
        <v>423</v>
      </c>
      <c r="H1900" s="269" t="s">
        <v>424</v>
      </c>
      <c r="I1900" s="271" t="s">
        <v>425</v>
      </c>
      <c r="J1900" s="256"/>
      <c r="K1900" s="256"/>
      <c r="L1900" s="256"/>
      <c r="M1900" s="256"/>
      <c r="N1900" s="255"/>
    </row>
    <row r="1901" spans="1:14" ht="21" hidden="1" customHeight="1">
      <c r="A1901" s="253"/>
      <c r="B1901" s="253"/>
      <c r="C1901" s="253"/>
      <c r="D1901" s="253"/>
      <c r="E1901" s="253"/>
      <c r="F1901" s="265"/>
      <c r="G1901" s="253"/>
      <c r="H1901" s="253"/>
      <c r="I1901" s="100">
        <v>2023</v>
      </c>
      <c r="J1901" s="100">
        <v>2024</v>
      </c>
      <c r="K1901" s="100">
        <v>2025</v>
      </c>
      <c r="L1901" s="100">
        <v>2026</v>
      </c>
      <c r="M1901" s="100">
        <v>2027</v>
      </c>
      <c r="N1901" s="148" t="s">
        <v>426</v>
      </c>
    </row>
    <row r="1902" spans="1:14" ht="14.5" hidden="1">
      <c r="A1902" s="294" t="s">
        <v>898</v>
      </c>
      <c r="B1902" s="137"/>
      <c r="C1902" s="138"/>
      <c r="D1902" s="158"/>
      <c r="E1902" s="140"/>
      <c r="F1902" s="121"/>
      <c r="G1902" s="141" t="e">
        <f ca="1">_xludf.IFS(F1902=BASE_DATOS!R$2,"N/A",F1902=BASE_DATOS!R$3,"N/A",F1902=BASE_DATOS!R$4,"INDICAR",F1902=BASE_DATOS!R$7,"N/A",F1902=BASE_DATOS!R$5,"INDICAR",F1902=BASE_DATOS!R$6,"INDICAR",F1902=BASE_DATOS!R$8," INDICAR",F1902=BASE_DATOS!R$9," ")</f>
        <v>#NAME?</v>
      </c>
      <c r="H1902" s="121"/>
      <c r="I1902" s="122"/>
      <c r="J1902" s="122"/>
      <c r="K1902" s="122"/>
      <c r="L1902" s="122"/>
      <c r="M1902" s="122"/>
      <c r="N1902" s="123">
        <f t="shared" ref="N1902:N1934" si="49">SUM(I1902:M1902)</f>
        <v>0</v>
      </c>
    </row>
    <row r="1903" spans="1:14" ht="14.5" hidden="1">
      <c r="A1903" s="252"/>
      <c r="B1903" s="137"/>
      <c r="C1903" s="138"/>
      <c r="D1903" s="158"/>
      <c r="E1903" s="140"/>
      <c r="F1903" s="121"/>
      <c r="G1903" s="160" t="e">
        <f ca="1">_xludf.IFS(F1903=BASE_DATOS!R$2,"N/A",F1903=BASE_DATOS!R$3,"N/A",F1903=BASE_DATOS!R$4,"INDICAR",F1903=BASE_DATOS!R$7,"N/A",F1903=BASE_DATOS!R$5,"INDICAR",F1903=BASE_DATOS!R$6,"INDICAR",F1903=BASE_DATOS!R$8," INDICAR",F1903=BASE_DATOS!R$9," ")</f>
        <v>#NAME?</v>
      </c>
      <c r="H1903" s="121"/>
      <c r="I1903" s="122"/>
      <c r="J1903" s="122"/>
      <c r="K1903" s="122"/>
      <c r="L1903" s="122"/>
      <c r="M1903" s="122"/>
      <c r="N1903" s="123">
        <f t="shared" si="49"/>
        <v>0</v>
      </c>
    </row>
    <row r="1904" spans="1:14" ht="14.5" hidden="1">
      <c r="A1904" s="252"/>
      <c r="B1904" s="137"/>
      <c r="C1904" s="138"/>
      <c r="D1904" s="158"/>
      <c r="E1904" s="140"/>
      <c r="F1904" s="121"/>
      <c r="G1904" s="160" t="e">
        <f ca="1">_xludf.IFS(F1904=BASE_DATOS!R$2,"N/A",F1904=BASE_DATOS!R$3,"N/A",F1904=BASE_DATOS!R$4,"INDICAR",F1904=BASE_DATOS!R$7,"N/A",F1904=BASE_DATOS!R$5,"INDICAR",F1904=BASE_DATOS!R$6,"INDICAR",F1904=BASE_DATOS!R$8," INDICAR",F1904=BASE_DATOS!R$9," ")</f>
        <v>#NAME?</v>
      </c>
      <c r="H1904" s="121"/>
      <c r="I1904" s="122"/>
      <c r="J1904" s="122"/>
      <c r="K1904" s="122"/>
      <c r="L1904" s="122"/>
      <c r="M1904" s="122"/>
      <c r="N1904" s="123">
        <f t="shared" si="49"/>
        <v>0</v>
      </c>
    </row>
    <row r="1905" spans="1:14" ht="14.5" hidden="1">
      <c r="A1905" s="252"/>
      <c r="B1905" s="137"/>
      <c r="C1905" s="138"/>
      <c r="D1905" s="158"/>
      <c r="E1905" s="140"/>
      <c r="F1905" s="121"/>
      <c r="G1905" s="160" t="e">
        <f ca="1">_xludf.IFS(F1905=BASE_DATOS!R$2,"N/A",F1905=BASE_DATOS!R$3,"N/A",F1905=BASE_DATOS!R$4,"INDICAR",F1905=BASE_DATOS!R$7,"N/A",F1905=BASE_DATOS!R$5,"INDICAR",F1905=BASE_DATOS!R$6,"INDICAR",F1905=BASE_DATOS!R$8," INDICAR",F1905=BASE_DATOS!R$9," ")</f>
        <v>#NAME?</v>
      </c>
      <c r="H1905" s="121"/>
      <c r="I1905" s="122"/>
      <c r="J1905" s="122"/>
      <c r="K1905" s="122"/>
      <c r="L1905" s="122"/>
      <c r="M1905" s="122"/>
      <c r="N1905" s="123">
        <f t="shared" si="49"/>
        <v>0</v>
      </c>
    </row>
    <row r="1906" spans="1:14" ht="14.5" hidden="1">
      <c r="A1906" s="252"/>
      <c r="B1906" s="137"/>
      <c r="C1906" s="138"/>
      <c r="D1906" s="158"/>
      <c r="E1906" s="140"/>
      <c r="F1906" s="121"/>
      <c r="G1906" s="160" t="e">
        <f ca="1">_xludf.IFS(F1906=BASE_DATOS!R$2,"N/A",F1906=BASE_DATOS!R$3,"N/A",F1906=BASE_DATOS!R$4,"INDICAR",F1906=BASE_DATOS!R$7,"N/A",F1906=BASE_DATOS!R$5,"INDICAR",F1906=BASE_DATOS!R$6,"INDICAR",F1906=BASE_DATOS!R$8," INDICAR",F1906=BASE_DATOS!R$9," ")</f>
        <v>#NAME?</v>
      </c>
      <c r="H1906" s="121"/>
      <c r="I1906" s="122"/>
      <c r="J1906" s="122"/>
      <c r="K1906" s="122"/>
      <c r="L1906" s="122"/>
      <c r="M1906" s="122"/>
      <c r="N1906" s="123">
        <f t="shared" si="49"/>
        <v>0</v>
      </c>
    </row>
    <row r="1907" spans="1:14" ht="14.5" hidden="1">
      <c r="A1907" s="252"/>
      <c r="B1907" s="137"/>
      <c r="C1907" s="138"/>
      <c r="D1907" s="158"/>
      <c r="E1907" s="140"/>
      <c r="F1907" s="121"/>
      <c r="G1907" s="160" t="e">
        <f ca="1">_xludf.IFS(F1907=BASE_DATOS!R$2,"N/A",F1907=BASE_DATOS!R$3,"N/A",F1907=BASE_DATOS!R$4,"INDICAR",F1907=BASE_DATOS!R$7,"N/A",F1907=BASE_DATOS!R$5,"INDICAR",F1907=BASE_DATOS!R$6,"INDICAR",F1907=BASE_DATOS!R$8," INDICAR",F1907=BASE_DATOS!R$9," ")</f>
        <v>#NAME?</v>
      </c>
      <c r="H1907" s="121"/>
      <c r="I1907" s="122"/>
      <c r="J1907" s="122"/>
      <c r="K1907" s="122"/>
      <c r="L1907" s="122"/>
      <c r="M1907" s="122"/>
      <c r="N1907" s="123">
        <f t="shared" si="49"/>
        <v>0</v>
      </c>
    </row>
    <row r="1908" spans="1:14" ht="14.5" hidden="1">
      <c r="A1908" s="252"/>
      <c r="B1908" s="137"/>
      <c r="C1908" s="138"/>
      <c r="D1908" s="158"/>
      <c r="E1908" s="140"/>
      <c r="F1908" s="121"/>
      <c r="G1908" s="160" t="e">
        <f ca="1">_xludf.IFS(F1908=BASE_DATOS!R$2,"N/A",F1908=BASE_DATOS!R$3,"N/A",F1908=BASE_DATOS!R$4,"INDICAR",F1908=BASE_DATOS!R$7,"N/A",F1908=BASE_DATOS!R$5,"INDICAR",F1908=BASE_DATOS!R$6,"INDICAR",F1908=BASE_DATOS!R$8," INDICAR",F1908=BASE_DATOS!R$9," ")</f>
        <v>#NAME?</v>
      </c>
      <c r="H1908" s="121"/>
      <c r="I1908" s="122"/>
      <c r="J1908" s="122"/>
      <c r="K1908" s="122"/>
      <c r="L1908" s="122"/>
      <c r="M1908" s="122"/>
      <c r="N1908" s="123">
        <f t="shared" si="49"/>
        <v>0</v>
      </c>
    </row>
    <row r="1909" spans="1:14" ht="14.5" hidden="1">
      <c r="A1909" s="252"/>
      <c r="B1909" s="137"/>
      <c r="C1909" s="138"/>
      <c r="D1909" s="158"/>
      <c r="E1909" s="140"/>
      <c r="F1909" s="121"/>
      <c r="G1909" s="160" t="e">
        <f ca="1">_xludf.IFS(F1909=BASE_DATOS!R$2,"N/A",F1909=BASE_DATOS!R$3,"N/A",F1909=BASE_DATOS!R$4,"INDICAR",F1909=BASE_DATOS!R$7,"N/A",F1909=BASE_DATOS!R$5,"INDICAR",F1909=BASE_DATOS!R$6,"INDICAR",F1909=BASE_DATOS!R$8," INDICAR",F1909=BASE_DATOS!R$9," ")</f>
        <v>#NAME?</v>
      </c>
      <c r="H1909" s="121"/>
      <c r="I1909" s="122"/>
      <c r="J1909" s="122"/>
      <c r="K1909" s="122"/>
      <c r="L1909" s="122"/>
      <c r="M1909" s="122"/>
      <c r="N1909" s="123">
        <f t="shared" si="49"/>
        <v>0</v>
      </c>
    </row>
    <row r="1910" spans="1:14" ht="14.5" hidden="1">
      <c r="A1910" s="252"/>
      <c r="B1910" s="137"/>
      <c r="C1910" s="138"/>
      <c r="D1910" s="158"/>
      <c r="E1910" s="140"/>
      <c r="F1910" s="121"/>
      <c r="G1910" s="160" t="e">
        <f ca="1">_xludf.IFS(F1910=BASE_DATOS!R$2,"N/A",F1910=BASE_DATOS!R$3,"N/A",F1910=BASE_DATOS!R$4,"INDICAR",F1910=BASE_DATOS!R$7,"N/A",F1910=BASE_DATOS!R$5,"INDICAR",F1910=BASE_DATOS!R$6,"INDICAR",F1910=BASE_DATOS!R$8," INDICAR",F1910=BASE_DATOS!R$9," ")</f>
        <v>#NAME?</v>
      </c>
      <c r="H1910" s="121"/>
      <c r="I1910" s="122"/>
      <c r="J1910" s="122"/>
      <c r="K1910" s="122"/>
      <c r="L1910" s="122"/>
      <c r="M1910" s="122"/>
      <c r="N1910" s="123">
        <f t="shared" si="49"/>
        <v>0</v>
      </c>
    </row>
    <row r="1911" spans="1:14" ht="14.5" hidden="1">
      <c r="A1911" s="252"/>
      <c r="B1911" s="137"/>
      <c r="C1911" s="138"/>
      <c r="D1911" s="158"/>
      <c r="E1911" s="140"/>
      <c r="F1911" s="121"/>
      <c r="G1911" s="160" t="e">
        <f ca="1">_xludf.IFS(F1911=BASE_DATOS!R$2,"N/A",F1911=BASE_DATOS!R$3,"N/A",F1911=BASE_DATOS!R$4,"INDICAR",F1911=BASE_DATOS!R$7,"N/A",F1911=BASE_DATOS!R$5,"INDICAR",F1911=BASE_DATOS!R$6,"INDICAR",F1911=BASE_DATOS!R$8," INDICAR",F1911=BASE_DATOS!R$9," ")</f>
        <v>#NAME?</v>
      </c>
      <c r="H1911" s="121"/>
      <c r="I1911" s="122"/>
      <c r="J1911" s="122"/>
      <c r="K1911" s="122"/>
      <c r="L1911" s="122"/>
      <c r="M1911" s="122"/>
      <c r="N1911" s="123">
        <f t="shared" si="49"/>
        <v>0</v>
      </c>
    </row>
    <row r="1912" spans="1:14" ht="14.5" hidden="1">
      <c r="A1912" s="253"/>
      <c r="B1912" s="137"/>
      <c r="C1912" s="140"/>
      <c r="D1912" s="158"/>
      <c r="E1912" s="140"/>
      <c r="F1912" s="121"/>
      <c r="G1912" s="160" t="e">
        <f ca="1">_xludf.IFS(F1912=BASE_DATOS!R$2,"N/A",F1912=BASE_DATOS!R$3,"N/A",F1912=BASE_DATOS!R$4,"INDICAR",F1912=BASE_DATOS!R$7,"N/A",F1912=BASE_DATOS!R$5,"INDICAR",F1912=BASE_DATOS!R$6,"INDICAR",F1912=BASE_DATOS!R$8," INDICAR",F1912=BASE_DATOS!R$9," ")</f>
        <v>#NAME?</v>
      </c>
      <c r="H1912" s="121"/>
      <c r="I1912" s="122"/>
      <c r="J1912" s="122"/>
      <c r="K1912" s="122"/>
      <c r="L1912" s="122"/>
      <c r="M1912" s="122"/>
      <c r="N1912" s="123">
        <f t="shared" si="49"/>
        <v>0</v>
      </c>
    </row>
    <row r="1913" spans="1:14" ht="14.5" hidden="1">
      <c r="A1913" s="251"/>
      <c r="B1913" s="137"/>
      <c r="C1913" s="138"/>
      <c r="D1913" s="158"/>
      <c r="E1913" s="140"/>
      <c r="F1913" s="121"/>
      <c r="G1913" s="160" t="e">
        <f ca="1">_xludf.IFS(F1913=BASE_DATOS!R$2,"N/A",F1913=BASE_DATOS!R$3,"N/A",F1913=BASE_DATOS!R$4,"INDICAR",F1913=BASE_DATOS!R$7,"N/A",F1913=BASE_DATOS!R$5,"INDICAR",F1913=BASE_DATOS!R$6,"INDICAR",F1913=BASE_DATOS!R$8," INDICAR",F1913=BASE_DATOS!R$9," ")</f>
        <v>#NAME?</v>
      </c>
      <c r="H1913" s="121"/>
      <c r="I1913" s="122"/>
      <c r="J1913" s="122"/>
      <c r="K1913" s="122"/>
      <c r="L1913" s="122"/>
      <c r="M1913" s="122"/>
      <c r="N1913" s="123">
        <f t="shared" si="49"/>
        <v>0</v>
      </c>
    </row>
    <row r="1914" spans="1:14" ht="14.5" hidden="1">
      <c r="A1914" s="252"/>
      <c r="B1914" s="137"/>
      <c r="C1914" s="138"/>
      <c r="D1914" s="158"/>
      <c r="E1914" s="140"/>
      <c r="F1914" s="121"/>
      <c r="G1914" s="160" t="e">
        <f ca="1">_xludf.IFS(F1914=BASE_DATOS!R$2,"N/A",F1914=BASE_DATOS!R$3,"N/A",F1914=BASE_DATOS!R$4,"INDICAR",F1914=BASE_DATOS!R$7,"N/A",F1914=BASE_DATOS!R$5,"INDICAR",F1914=BASE_DATOS!R$6,"INDICAR",F1914=BASE_DATOS!R$8," INDICAR",F1914=BASE_DATOS!R$9," ")</f>
        <v>#NAME?</v>
      </c>
      <c r="H1914" s="121"/>
      <c r="I1914" s="122"/>
      <c r="J1914" s="122"/>
      <c r="K1914" s="122"/>
      <c r="L1914" s="122"/>
      <c r="M1914" s="122"/>
      <c r="N1914" s="123">
        <f t="shared" si="49"/>
        <v>0</v>
      </c>
    </row>
    <row r="1915" spans="1:14" ht="14.5" hidden="1">
      <c r="A1915" s="252"/>
      <c r="B1915" s="137"/>
      <c r="C1915" s="138"/>
      <c r="D1915" s="158"/>
      <c r="E1915" s="140"/>
      <c r="F1915" s="121"/>
      <c r="G1915" s="160" t="e">
        <f ca="1">_xludf.IFS(F1915=BASE_DATOS!R$2,"N/A",F1915=BASE_DATOS!R$3,"N/A",F1915=BASE_DATOS!R$4,"INDICAR",F1915=BASE_DATOS!R$7,"N/A",F1915=BASE_DATOS!R$5,"INDICAR",F1915=BASE_DATOS!R$6,"INDICAR",F1915=BASE_DATOS!R$8," INDICAR",F1915=BASE_DATOS!R$9," ")</f>
        <v>#NAME?</v>
      </c>
      <c r="H1915" s="121"/>
      <c r="I1915" s="122"/>
      <c r="J1915" s="122"/>
      <c r="K1915" s="122"/>
      <c r="L1915" s="122"/>
      <c r="M1915" s="122"/>
      <c r="N1915" s="123">
        <f t="shared" si="49"/>
        <v>0</v>
      </c>
    </row>
    <row r="1916" spans="1:14" ht="14.5" hidden="1">
      <c r="A1916" s="252"/>
      <c r="B1916" s="137"/>
      <c r="C1916" s="138"/>
      <c r="D1916" s="158"/>
      <c r="E1916" s="140"/>
      <c r="F1916" s="121"/>
      <c r="G1916" s="160" t="e">
        <f ca="1">_xludf.IFS(F1916=BASE_DATOS!R$2,"N/A",F1916=BASE_DATOS!R$3,"N/A",F1916=BASE_DATOS!R$4,"INDICAR",F1916=BASE_DATOS!R$7,"N/A",F1916=BASE_DATOS!R$5,"INDICAR",F1916=BASE_DATOS!R$6,"INDICAR",F1916=BASE_DATOS!R$8," INDICAR",F1916=BASE_DATOS!R$9," ")</f>
        <v>#NAME?</v>
      </c>
      <c r="H1916" s="121"/>
      <c r="I1916" s="122"/>
      <c r="J1916" s="122"/>
      <c r="K1916" s="122"/>
      <c r="L1916" s="122"/>
      <c r="M1916" s="122"/>
      <c r="N1916" s="123">
        <f t="shared" si="49"/>
        <v>0</v>
      </c>
    </row>
    <row r="1917" spans="1:14" ht="14.5" hidden="1">
      <c r="A1917" s="252"/>
      <c r="B1917" s="137"/>
      <c r="C1917" s="138"/>
      <c r="D1917" s="158"/>
      <c r="E1917" s="140"/>
      <c r="F1917" s="121"/>
      <c r="G1917" s="160" t="e">
        <f ca="1">_xludf.IFS(F1917=BASE_DATOS!R$2,"N/A",F1917=BASE_DATOS!R$3,"N/A",F1917=BASE_DATOS!R$4,"INDICAR",F1917=BASE_DATOS!R$7,"N/A",F1917=BASE_DATOS!R$5,"INDICAR",F1917=BASE_DATOS!R$6,"INDICAR",F1917=BASE_DATOS!R$8," INDICAR",F1917=BASE_DATOS!R$9," ")</f>
        <v>#NAME?</v>
      </c>
      <c r="H1917" s="121"/>
      <c r="I1917" s="122"/>
      <c r="J1917" s="122"/>
      <c r="K1917" s="122"/>
      <c r="L1917" s="122"/>
      <c r="M1917" s="122"/>
      <c r="N1917" s="123">
        <f t="shared" si="49"/>
        <v>0</v>
      </c>
    </row>
    <row r="1918" spans="1:14" ht="14.5" hidden="1">
      <c r="A1918" s="252"/>
      <c r="B1918" s="137"/>
      <c r="C1918" s="138"/>
      <c r="D1918" s="158"/>
      <c r="E1918" s="140"/>
      <c r="F1918" s="121"/>
      <c r="G1918" s="160" t="e">
        <f ca="1">_xludf.IFS(F1918=BASE_DATOS!R$2,"N/A",F1918=BASE_DATOS!R$3,"N/A",F1918=BASE_DATOS!R$4,"INDICAR",F1918=BASE_DATOS!R$7,"N/A",F1918=BASE_DATOS!R$5,"INDICAR",F1918=BASE_DATOS!R$6,"INDICAR",F1918=BASE_DATOS!R$8," INDICAR",F1918=BASE_DATOS!R$9," ")</f>
        <v>#NAME?</v>
      </c>
      <c r="H1918" s="121"/>
      <c r="I1918" s="122"/>
      <c r="J1918" s="122"/>
      <c r="K1918" s="122"/>
      <c r="L1918" s="122"/>
      <c r="M1918" s="122"/>
      <c r="N1918" s="123">
        <f t="shared" si="49"/>
        <v>0</v>
      </c>
    </row>
    <row r="1919" spans="1:14" ht="14.5" hidden="1">
      <c r="A1919" s="252"/>
      <c r="B1919" s="137"/>
      <c r="C1919" s="138"/>
      <c r="D1919" s="158"/>
      <c r="E1919" s="140"/>
      <c r="F1919" s="121"/>
      <c r="G1919" s="160" t="e">
        <f ca="1">_xludf.IFS(F1919=BASE_DATOS!R$2,"N/A",F1919=BASE_DATOS!R$3,"N/A",F1919=BASE_DATOS!R$4,"INDICAR",F1919=BASE_DATOS!R$7,"N/A",F1919=BASE_DATOS!R$5,"INDICAR",F1919=BASE_DATOS!R$6,"INDICAR",F1919=BASE_DATOS!R$8," INDICAR",F1919=BASE_DATOS!R$9," ")</f>
        <v>#NAME?</v>
      </c>
      <c r="H1919" s="121"/>
      <c r="I1919" s="122"/>
      <c r="J1919" s="122"/>
      <c r="K1919" s="122"/>
      <c r="L1919" s="122"/>
      <c r="M1919" s="122"/>
      <c r="N1919" s="123">
        <f t="shared" si="49"/>
        <v>0</v>
      </c>
    </row>
    <row r="1920" spans="1:14" ht="14.5" hidden="1">
      <c r="A1920" s="252"/>
      <c r="B1920" s="137"/>
      <c r="C1920" s="138"/>
      <c r="D1920" s="158"/>
      <c r="E1920" s="140"/>
      <c r="F1920" s="121"/>
      <c r="G1920" s="160" t="e">
        <f ca="1">_xludf.IFS(F1920=BASE_DATOS!R$2,"N/A",F1920=BASE_DATOS!R$3,"N/A",F1920=BASE_DATOS!R$4,"INDICAR",F1920=BASE_DATOS!R$7,"N/A",F1920=BASE_DATOS!R$5,"INDICAR",F1920=BASE_DATOS!R$6,"INDICAR",F1920=BASE_DATOS!R$8," INDICAR",F1920=BASE_DATOS!R$9," ")</f>
        <v>#NAME?</v>
      </c>
      <c r="H1920" s="121"/>
      <c r="I1920" s="122"/>
      <c r="J1920" s="122"/>
      <c r="K1920" s="122"/>
      <c r="L1920" s="122"/>
      <c r="M1920" s="122"/>
      <c r="N1920" s="123">
        <f t="shared" si="49"/>
        <v>0</v>
      </c>
    </row>
    <row r="1921" spans="1:14" ht="14.5" hidden="1">
      <c r="A1921" s="252"/>
      <c r="B1921" s="137"/>
      <c r="C1921" s="138"/>
      <c r="D1921" s="158"/>
      <c r="E1921" s="140"/>
      <c r="F1921" s="121"/>
      <c r="G1921" s="160" t="e">
        <f ca="1">_xludf.IFS(F1921=BASE_DATOS!R$2,"N/A",F1921=BASE_DATOS!R$3,"N/A",F1921=BASE_DATOS!R$4,"INDICAR",F1921=BASE_DATOS!R$7,"N/A",F1921=BASE_DATOS!R$5,"INDICAR",F1921=BASE_DATOS!R$6,"INDICAR",F1921=BASE_DATOS!R$8," INDICAR",F1921=BASE_DATOS!R$9," ")</f>
        <v>#NAME?</v>
      </c>
      <c r="H1921" s="121"/>
      <c r="I1921" s="122"/>
      <c r="J1921" s="122"/>
      <c r="K1921" s="122"/>
      <c r="L1921" s="122"/>
      <c r="M1921" s="122"/>
      <c r="N1921" s="123">
        <f t="shared" si="49"/>
        <v>0</v>
      </c>
    </row>
    <row r="1922" spans="1:14" ht="14.5" hidden="1">
      <c r="A1922" s="252"/>
      <c r="B1922" s="137"/>
      <c r="C1922" s="138"/>
      <c r="D1922" s="158"/>
      <c r="E1922" s="140"/>
      <c r="F1922" s="121"/>
      <c r="G1922" s="160" t="e">
        <f ca="1">_xludf.IFS(F1922=BASE_DATOS!R$2,"N/A",F1922=BASE_DATOS!R$3,"N/A",F1922=BASE_DATOS!R$4,"INDICAR",F1922=BASE_DATOS!R$7,"N/A",F1922=BASE_DATOS!R$5,"INDICAR",F1922=BASE_DATOS!R$6,"INDICAR",F1922=BASE_DATOS!R$8," INDICAR",F1922=BASE_DATOS!R$9," ")</f>
        <v>#NAME?</v>
      </c>
      <c r="H1922" s="121"/>
      <c r="I1922" s="122"/>
      <c r="J1922" s="122"/>
      <c r="K1922" s="122"/>
      <c r="L1922" s="122"/>
      <c r="M1922" s="122"/>
      <c r="N1922" s="123">
        <f t="shared" si="49"/>
        <v>0</v>
      </c>
    </row>
    <row r="1923" spans="1:14" ht="14.5" hidden="1">
      <c r="A1923" s="253"/>
      <c r="B1923" s="137"/>
      <c r="C1923" s="140"/>
      <c r="D1923" s="158"/>
      <c r="E1923" s="140"/>
      <c r="F1923" s="121"/>
      <c r="G1923" s="160" t="e">
        <f ca="1">_xludf.IFS(F1923=BASE_DATOS!R$2,"N/A",F1923=BASE_DATOS!R$3,"N/A",F1923=BASE_DATOS!R$4,"INDICAR",F1923=BASE_DATOS!R$7,"N/A",F1923=BASE_DATOS!R$5,"INDICAR",F1923=BASE_DATOS!R$6,"INDICAR",F1923=BASE_DATOS!R$8," INDICAR",F1923=BASE_DATOS!R$9," ")</f>
        <v>#NAME?</v>
      </c>
      <c r="H1923" s="121"/>
      <c r="I1923" s="122"/>
      <c r="J1923" s="122"/>
      <c r="K1923" s="122"/>
      <c r="L1923" s="122"/>
      <c r="M1923" s="122"/>
      <c r="N1923" s="123">
        <f t="shared" si="49"/>
        <v>0</v>
      </c>
    </row>
    <row r="1924" spans="1:14" ht="14.5" hidden="1">
      <c r="A1924" s="251"/>
      <c r="B1924" s="137"/>
      <c r="C1924" s="138"/>
      <c r="D1924" s="158"/>
      <c r="E1924" s="140"/>
      <c r="F1924" s="121"/>
      <c r="G1924" s="160" t="e">
        <f ca="1">_xludf.IFS(F1924=BASE_DATOS!R$2,"N/A",F1924=BASE_DATOS!R$3,"N/A",F1924=BASE_DATOS!R$4,"INDICAR",F1924=BASE_DATOS!R$7,"N/A",F1924=BASE_DATOS!R$5,"INDICAR",F1924=BASE_DATOS!R$6,"INDICAR",F1924=BASE_DATOS!R$8," INDICAR",F1924=BASE_DATOS!R$9," ")</f>
        <v>#NAME?</v>
      </c>
      <c r="H1924" s="121"/>
      <c r="I1924" s="122"/>
      <c r="J1924" s="122"/>
      <c r="K1924" s="122"/>
      <c r="L1924" s="122"/>
      <c r="M1924" s="122"/>
      <c r="N1924" s="123">
        <f t="shared" si="49"/>
        <v>0</v>
      </c>
    </row>
    <row r="1925" spans="1:14" ht="14.5" hidden="1">
      <c r="A1925" s="252"/>
      <c r="B1925" s="137"/>
      <c r="C1925" s="138"/>
      <c r="D1925" s="158"/>
      <c r="E1925" s="140"/>
      <c r="F1925" s="121"/>
      <c r="G1925" s="160" t="e">
        <f ca="1">_xludf.IFS(F1925=BASE_DATOS!R$2,"N/A",F1925=BASE_DATOS!R$3,"N/A",F1925=BASE_DATOS!R$4,"INDICAR",F1925=BASE_DATOS!R$7,"N/A",F1925=BASE_DATOS!R$5,"INDICAR",F1925=BASE_DATOS!R$6,"INDICAR",F1925=BASE_DATOS!R$8," INDICAR",F1925=BASE_DATOS!R$9," ")</f>
        <v>#NAME?</v>
      </c>
      <c r="H1925" s="121"/>
      <c r="I1925" s="122"/>
      <c r="J1925" s="122"/>
      <c r="K1925" s="122"/>
      <c r="L1925" s="122"/>
      <c r="M1925" s="122"/>
      <c r="N1925" s="123">
        <f t="shared" si="49"/>
        <v>0</v>
      </c>
    </row>
    <row r="1926" spans="1:14" ht="14.5" hidden="1">
      <c r="A1926" s="252"/>
      <c r="B1926" s="137"/>
      <c r="C1926" s="138"/>
      <c r="D1926" s="158"/>
      <c r="E1926" s="140"/>
      <c r="F1926" s="121"/>
      <c r="G1926" s="160" t="e">
        <f ca="1">_xludf.IFS(F1926=BASE_DATOS!R$2,"N/A",F1926=BASE_DATOS!R$3,"N/A",F1926=BASE_DATOS!R$4,"INDICAR",F1926=BASE_DATOS!R$7,"N/A",F1926=BASE_DATOS!R$5,"INDICAR",F1926=BASE_DATOS!R$6,"INDICAR",F1926=BASE_DATOS!R$8," INDICAR",F1926=BASE_DATOS!R$9," ")</f>
        <v>#NAME?</v>
      </c>
      <c r="H1926" s="121"/>
      <c r="I1926" s="122"/>
      <c r="J1926" s="122"/>
      <c r="K1926" s="122"/>
      <c r="L1926" s="122"/>
      <c r="M1926" s="122"/>
      <c r="N1926" s="123">
        <f t="shared" si="49"/>
        <v>0</v>
      </c>
    </row>
    <row r="1927" spans="1:14" ht="14.5" hidden="1">
      <c r="A1927" s="252"/>
      <c r="B1927" s="137"/>
      <c r="C1927" s="138"/>
      <c r="D1927" s="158"/>
      <c r="E1927" s="140"/>
      <c r="F1927" s="121"/>
      <c r="G1927" s="160" t="e">
        <f ca="1">_xludf.IFS(F1927=BASE_DATOS!R$2,"N/A",F1927=BASE_DATOS!R$3,"N/A",F1927=BASE_DATOS!R$4,"INDICAR",F1927=BASE_DATOS!R$7,"N/A",F1927=BASE_DATOS!R$5,"INDICAR",F1927=BASE_DATOS!R$6,"INDICAR",F1927=BASE_DATOS!R$8," INDICAR",F1927=BASE_DATOS!R$9," ")</f>
        <v>#NAME?</v>
      </c>
      <c r="H1927" s="121"/>
      <c r="I1927" s="122"/>
      <c r="J1927" s="122"/>
      <c r="K1927" s="122"/>
      <c r="L1927" s="122"/>
      <c r="M1927" s="122"/>
      <c r="N1927" s="123">
        <f t="shared" si="49"/>
        <v>0</v>
      </c>
    </row>
    <row r="1928" spans="1:14" ht="14.5" hidden="1">
      <c r="A1928" s="252"/>
      <c r="B1928" s="137"/>
      <c r="C1928" s="138"/>
      <c r="D1928" s="158"/>
      <c r="E1928" s="140"/>
      <c r="F1928" s="121"/>
      <c r="G1928" s="160" t="e">
        <f ca="1">_xludf.IFS(F1928=BASE_DATOS!R$2,"N/A",F1928=BASE_DATOS!R$3,"N/A",F1928=BASE_DATOS!R$4,"INDICAR",F1928=BASE_DATOS!R$7,"N/A",F1928=BASE_DATOS!R$5,"INDICAR",F1928=BASE_DATOS!R$6,"INDICAR",F1928=BASE_DATOS!R$8," INDICAR",F1928=BASE_DATOS!R$9," ")</f>
        <v>#NAME?</v>
      </c>
      <c r="H1928" s="121"/>
      <c r="I1928" s="122"/>
      <c r="J1928" s="122"/>
      <c r="K1928" s="122"/>
      <c r="L1928" s="122"/>
      <c r="M1928" s="122"/>
      <c r="N1928" s="123">
        <f t="shared" si="49"/>
        <v>0</v>
      </c>
    </row>
    <row r="1929" spans="1:14" ht="14.5" hidden="1">
      <c r="A1929" s="252"/>
      <c r="B1929" s="137"/>
      <c r="C1929" s="138"/>
      <c r="D1929" s="158"/>
      <c r="E1929" s="140"/>
      <c r="F1929" s="121"/>
      <c r="G1929" s="160" t="e">
        <f ca="1">_xludf.IFS(F1929=BASE_DATOS!R$2,"N/A",F1929=BASE_DATOS!R$3,"N/A",F1929=BASE_DATOS!R$4,"INDICAR",F1929=BASE_DATOS!R$7,"N/A",F1929=BASE_DATOS!R$5,"INDICAR",F1929=BASE_DATOS!R$6,"INDICAR",F1929=BASE_DATOS!R$8," INDICAR",F1929=BASE_DATOS!R$9," ")</f>
        <v>#NAME?</v>
      </c>
      <c r="H1929" s="121"/>
      <c r="I1929" s="122"/>
      <c r="J1929" s="122"/>
      <c r="K1929" s="122"/>
      <c r="L1929" s="122"/>
      <c r="M1929" s="122"/>
      <c r="N1929" s="123">
        <f t="shared" si="49"/>
        <v>0</v>
      </c>
    </row>
    <row r="1930" spans="1:14" ht="14.5" hidden="1">
      <c r="A1930" s="252"/>
      <c r="B1930" s="137"/>
      <c r="C1930" s="138"/>
      <c r="D1930" s="158"/>
      <c r="E1930" s="140"/>
      <c r="F1930" s="121"/>
      <c r="G1930" s="160" t="e">
        <f ca="1">_xludf.IFS(F1930=BASE_DATOS!R$2,"N/A",F1930=BASE_DATOS!R$3,"N/A",F1930=BASE_DATOS!R$4,"INDICAR",F1930=BASE_DATOS!R$7,"N/A",F1930=BASE_DATOS!R$5,"INDICAR",F1930=BASE_DATOS!R$6,"INDICAR",F1930=BASE_DATOS!R$8," INDICAR",F1930=BASE_DATOS!R$9," ")</f>
        <v>#NAME?</v>
      </c>
      <c r="H1930" s="121"/>
      <c r="I1930" s="122"/>
      <c r="J1930" s="122"/>
      <c r="K1930" s="122"/>
      <c r="L1930" s="122"/>
      <c r="M1930" s="122"/>
      <c r="N1930" s="123">
        <f t="shared" si="49"/>
        <v>0</v>
      </c>
    </row>
    <row r="1931" spans="1:14" ht="14.5" hidden="1">
      <c r="A1931" s="252"/>
      <c r="B1931" s="137"/>
      <c r="C1931" s="138"/>
      <c r="D1931" s="158"/>
      <c r="E1931" s="140"/>
      <c r="F1931" s="121"/>
      <c r="G1931" s="160" t="e">
        <f ca="1">_xludf.IFS(F1931=BASE_DATOS!R$2,"N/A",F1931=BASE_DATOS!R$3,"N/A",F1931=BASE_DATOS!R$4,"INDICAR",F1931=BASE_DATOS!R$7,"N/A",F1931=BASE_DATOS!R$5,"INDICAR",F1931=BASE_DATOS!R$6,"INDICAR",F1931=BASE_DATOS!R$8," INDICAR",F1931=BASE_DATOS!R$9," ")</f>
        <v>#NAME?</v>
      </c>
      <c r="H1931" s="121"/>
      <c r="I1931" s="122"/>
      <c r="J1931" s="122"/>
      <c r="K1931" s="122"/>
      <c r="L1931" s="122"/>
      <c r="M1931" s="122"/>
      <c r="N1931" s="123">
        <f t="shared" si="49"/>
        <v>0</v>
      </c>
    </row>
    <row r="1932" spans="1:14" ht="14.5" hidden="1">
      <c r="A1932" s="252"/>
      <c r="B1932" s="137"/>
      <c r="C1932" s="138"/>
      <c r="D1932" s="158"/>
      <c r="E1932" s="140"/>
      <c r="F1932" s="121"/>
      <c r="G1932" s="160" t="e">
        <f ca="1">_xludf.IFS(F1932=BASE_DATOS!R$2,"N/A",F1932=BASE_DATOS!R$3,"N/A",F1932=BASE_DATOS!R$4,"INDICAR",F1932=BASE_DATOS!R$7,"N/A",F1932=BASE_DATOS!R$5,"INDICAR",F1932=BASE_DATOS!R$6,"INDICAR",F1932=BASE_DATOS!R$8," INDICAR",F1932=BASE_DATOS!R$9," ")</f>
        <v>#NAME?</v>
      </c>
      <c r="H1932" s="121"/>
      <c r="I1932" s="122"/>
      <c r="J1932" s="122"/>
      <c r="K1932" s="122"/>
      <c r="L1932" s="122"/>
      <c r="M1932" s="122"/>
      <c r="N1932" s="123">
        <f t="shared" si="49"/>
        <v>0</v>
      </c>
    </row>
    <row r="1933" spans="1:14" ht="14.5" hidden="1">
      <c r="A1933" s="252"/>
      <c r="B1933" s="137"/>
      <c r="C1933" s="138"/>
      <c r="D1933" s="158"/>
      <c r="E1933" s="140"/>
      <c r="F1933" s="121"/>
      <c r="G1933" s="160" t="e">
        <f ca="1">_xludf.IFS(F1933=BASE_DATOS!R$2,"N/A",F1933=BASE_DATOS!R$3,"N/A",F1933=BASE_DATOS!R$4,"INDICAR",F1933=BASE_DATOS!R$7,"N/A",F1933=BASE_DATOS!R$5,"INDICAR",F1933=BASE_DATOS!R$6,"INDICAR",F1933=BASE_DATOS!R$8," INDICAR",F1933=BASE_DATOS!R$9," ")</f>
        <v>#NAME?</v>
      </c>
      <c r="H1933" s="121"/>
      <c r="I1933" s="122"/>
      <c r="J1933" s="122"/>
      <c r="K1933" s="122"/>
      <c r="L1933" s="122"/>
      <c r="M1933" s="122"/>
      <c r="N1933" s="123">
        <f t="shared" si="49"/>
        <v>0</v>
      </c>
    </row>
    <row r="1934" spans="1:14" ht="14.5" hidden="1">
      <c r="A1934" s="253"/>
      <c r="B1934" s="137"/>
      <c r="C1934" s="140"/>
      <c r="D1934" s="158"/>
      <c r="E1934" s="140"/>
      <c r="F1934" s="121"/>
      <c r="G1934" s="160" t="e">
        <f ca="1">_xludf.IFS(F1934=BASE_DATOS!R$2,"N/A",F1934=BASE_DATOS!R$3,"N/A",F1934=BASE_DATOS!R$4,"INDICAR",F1934=BASE_DATOS!R$7,"N/A",F1934=BASE_DATOS!R$5,"INDICAR",F1934=BASE_DATOS!R$6,"INDICAR",F1934=BASE_DATOS!R$8," INDICAR",F1934=BASE_DATOS!R$9," ")</f>
        <v>#NAME?</v>
      </c>
      <c r="H1934" s="121"/>
      <c r="I1934" s="122"/>
      <c r="J1934" s="122"/>
      <c r="K1934" s="122"/>
      <c r="L1934" s="122"/>
      <c r="M1934" s="122"/>
      <c r="N1934" s="123">
        <f t="shared" si="49"/>
        <v>0</v>
      </c>
    </row>
    <row r="1935" spans="1:14" ht="14.5" hidden="1">
      <c r="A1935" s="142"/>
      <c r="B1935" s="143"/>
      <c r="C1935" s="142"/>
      <c r="D1935" s="142"/>
      <c r="E1935" s="142"/>
      <c r="F1935" s="142"/>
      <c r="G1935" s="142"/>
      <c r="H1935" s="142"/>
      <c r="I1935" s="142"/>
      <c r="J1935" s="143"/>
      <c r="K1935" s="143"/>
      <c r="L1935" s="143"/>
      <c r="M1935" s="143"/>
      <c r="N1935" s="144"/>
    </row>
    <row r="1936" spans="1:14" ht="14.5" hidden="1">
      <c r="A1936" s="145"/>
      <c r="B1936" s="146"/>
      <c r="C1936" s="145"/>
      <c r="D1936" s="145"/>
      <c r="E1936" s="145"/>
      <c r="F1936" s="145"/>
      <c r="G1936" s="145"/>
      <c r="H1936" s="145"/>
      <c r="I1936" s="145"/>
      <c r="J1936" s="146"/>
      <c r="K1936" s="146"/>
      <c r="L1936" s="146"/>
      <c r="M1936" s="146"/>
      <c r="N1936" s="147"/>
    </row>
    <row r="1937" spans="1:14" ht="22.5" customHeight="1">
      <c r="A1937" s="254" t="s">
        <v>413</v>
      </c>
      <c r="B1937" s="255"/>
      <c r="C1937" s="254" t="s">
        <v>302</v>
      </c>
      <c r="D1937" s="256"/>
      <c r="E1937" s="256"/>
      <c r="F1937" s="256"/>
      <c r="G1937" s="256"/>
      <c r="H1937" s="256"/>
      <c r="I1937" s="256"/>
      <c r="J1937" s="256"/>
      <c r="K1937" s="256"/>
      <c r="L1937" s="256"/>
      <c r="M1937" s="256"/>
      <c r="N1937" s="255"/>
    </row>
    <row r="1938" spans="1:14" ht="31">
      <c r="A1938" s="99" t="s">
        <v>19</v>
      </c>
      <c r="B1938" s="254" t="s">
        <v>166</v>
      </c>
      <c r="C1938" s="255"/>
      <c r="D1938" s="99" t="s">
        <v>447</v>
      </c>
      <c r="E1938" s="258" t="str">
        <f t="array" ref="E1938">INDEX(BASE_DATOS!U$2:U$103,MATCH(C1937,BASE_DATOS!W$2:W$103,0))</f>
        <v xml:space="preserve">Fortalecer el desarrollo de espacios vitales inclusivos y saludables para la formación integral y humanista de las personas estudiantes y el bienestar de la comunidad universitaria durante todo su ciclo de vida institucional, a través de procesos y estrategias con un enfoque de promoción de la salud y desarrollo integral  </v>
      </c>
      <c r="F1938" s="256"/>
      <c r="G1938" s="256"/>
      <c r="H1938" s="256"/>
      <c r="I1938" s="256"/>
      <c r="J1938" s="256"/>
      <c r="K1938" s="256"/>
      <c r="L1938" s="256"/>
      <c r="M1938" s="256"/>
      <c r="N1938" s="255"/>
    </row>
    <row r="1939" spans="1:14" ht="30.75" customHeight="1">
      <c r="A1939" s="259" t="s">
        <v>415</v>
      </c>
      <c r="B1939" s="277" t="s">
        <v>318</v>
      </c>
      <c r="C1939" s="261"/>
      <c r="D1939" s="262"/>
      <c r="E1939" s="268" t="s">
        <v>416</v>
      </c>
      <c r="F1939" s="273" t="str">
        <f t="array" ref="F1939">INDEX(BASE_DATOS!Y$2:Y$103,MATCH(B1939,BASE_DATOS!X$2:X$103,0))</f>
        <v>P. Institucionales E.O. 
P.I. para la promoción de la Salud de la UNA 
P. del Programa Desarrollo de Recursos Humano 
P.I. para promover la ética en la UNA 
P. contra el hostigamiento sexual en la UNA 
P. para la igualdad y equidad de género en la UNA</v>
      </c>
      <c r="G1939" s="247"/>
      <c r="H1939" s="247"/>
      <c r="I1939" s="274" t="s">
        <v>417</v>
      </c>
      <c r="J1939" s="283" t="str">
        <f t="array" ref="J1939">INDEX(BASE_DATOS!Z$2:Z$103,MATCH(B1939,BASE_DATOS!X$2:X$103,0))</f>
        <v>Cantidad de acciones realizar para la mejora espacios vitales inclusivos</v>
      </c>
      <c r="K1939" s="256"/>
      <c r="L1939" s="256"/>
      <c r="M1939" s="256"/>
      <c r="N1939" s="255"/>
    </row>
    <row r="1940" spans="1:14" ht="18.75" customHeight="1">
      <c r="A1940" s="252"/>
      <c r="B1940" s="263"/>
      <c r="C1940" s="247"/>
      <c r="D1940" s="264"/>
      <c r="E1940" s="252"/>
      <c r="F1940" s="247"/>
      <c r="G1940" s="247"/>
      <c r="H1940" s="247"/>
      <c r="I1940" s="252"/>
      <c r="J1940" s="276"/>
      <c r="K1940" s="256"/>
      <c r="L1940" s="256"/>
      <c r="M1940" s="256"/>
      <c r="N1940" s="255"/>
    </row>
    <row r="1941" spans="1:14" ht="18.75" customHeight="1">
      <c r="A1941" s="252"/>
      <c r="B1941" s="263"/>
      <c r="C1941" s="247"/>
      <c r="D1941" s="264"/>
      <c r="E1941" s="252"/>
      <c r="F1941" s="247"/>
      <c r="G1941" s="247"/>
      <c r="H1941" s="247"/>
      <c r="I1941" s="252"/>
      <c r="J1941" s="276"/>
      <c r="K1941" s="256"/>
      <c r="L1941" s="256"/>
      <c r="M1941" s="256"/>
      <c r="N1941" s="255"/>
    </row>
    <row r="1942" spans="1:14" ht="18.75" customHeight="1">
      <c r="A1942" s="253"/>
      <c r="B1942" s="265"/>
      <c r="C1942" s="266"/>
      <c r="D1942" s="267"/>
      <c r="E1942" s="253"/>
      <c r="F1942" s="266"/>
      <c r="G1942" s="266"/>
      <c r="H1942" s="266"/>
      <c r="I1942" s="253"/>
      <c r="J1942" s="276"/>
      <c r="K1942" s="256"/>
      <c r="L1942" s="256"/>
      <c r="M1942" s="256"/>
      <c r="N1942" s="255"/>
    </row>
    <row r="1943" spans="1:14" ht="23.25" customHeight="1">
      <c r="A1943" s="269" t="s">
        <v>418</v>
      </c>
      <c r="B1943" s="269" t="s">
        <v>419</v>
      </c>
      <c r="C1943" s="270" t="s">
        <v>420</v>
      </c>
      <c r="D1943" s="269" t="s">
        <v>421</v>
      </c>
      <c r="E1943" s="269" t="s">
        <v>422</v>
      </c>
      <c r="F1943" s="272" t="s">
        <v>16</v>
      </c>
      <c r="G1943" s="269" t="s">
        <v>423</v>
      </c>
      <c r="H1943" s="269" t="s">
        <v>424</v>
      </c>
      <c r="I1943" s="271" t="s">
        <v>425</v>
      </c>
      <c r="J1943" s="256"/>
      <c r="K1943" s="256"/>
      <c r="L1943" s="256"/>
      <c r="M1943" s="256"/>
      <c r="N1943" s="255"/>
    </row>
    <row r="1944" spans="1:14" ht="23.25" customHeight="1">
      <c r="A1944" s="253"/>
      <c r="B1944" s="253"/>
      <c r="C1944" s="253"/>
      <c r="D1944" s="253"/>
      <c r="E1944" s="253"/>
      <c r="F1944" s="265"/>
      <c r="G1944" s="253"/>
      <c r="H1944" s="253"/>
      <c r="I1944" s="100">
        <v>2023</v>
      </c>
      <c r="J1944" s="100">
        <v>2024</v>
      </c>
      <c r="K1944" s="100">
        <v>2025</v>
      </c>
      <c r="L1944" s="100">
        <v>2026</v>
      </c>
      <c r="M1944" s="100">
        <v>2027</v>
      </c>
      <c r="N1944" s="148" t="s">
        <v>426</v>
      </c>
    </row>
    <row r="1945" spans="1:14" ht="37.5">
      <c r="A1945" s="248" t="s">
        <v>899</v>
      </c>
      <c r="B1945" s="137" t="s">
        <v>111</v>
      </c>
      <c r="C1945" s="138" t="s">
        <v>900</v>
      </c>
      <c r="D1945" s="158">
        <v>5</v>
      </c>
      <c r="E1945" s="140">
        <v>0</v>
      </c>
      <c r="F1945" s="121" t="s">
        <v>25</v>
      </c>
      <c r="G1945" s="141" t="e">
        <f ca="1">_xludf.IFS(F1945=BASE_DATOS!R$2,"N/A",F1945=BASE_DATOS!R$3,"N/A",F1945=BASE_DATOS!R$4,"INDICAR",F1945=BASE_DATOS!R$7,"N/A",F1945=BASE_DATOS!R$5,"INDICAR",F1945=BASE_DATOS!R$6,"INDICAR",F1945=BASE_DATOS!R$8," INDICAR",F1945=BASE_DATOS!R$9," ")</f>
        <v>#NAME?</v>
      </c>
      <c r="H1945" s="121" t="s">
        <v>430</v>
      </c>
      <c r="I1945" s="122">
        <v>0.2</v>
      </c>
      <c r="J1945" s="122">
        <v>0.2</v>
      </c>
      <c r="K1945" s="122">
        <v>0.2</v>
      </c>
      <c r="L1945" s="122">
        <v>0.2</v>
      </c>
      <c r="M1945" s="122">
        <v>0.2</v>
      </c>
      <c r="N1945" s="123">
        <f t="shared" ref="N1945:N1977" si="50">SUM(I1945:M1945)</f>
        <v>1</v>
      </c>
    </row>
    <row r="1946" spans="1:14" ht="37.5">
      <c r="A1946" s="249"/>
      <c r="B1946" s="137" t="s">
        <v>135</v>
      </c>
      <c r="C1946" s="138" t="s">
        <v>901</v>
      </c>
      <c r="D1946" s="162">
        <v>5</v>
      </c>
      <c r="E1946" s="156">
        <v>0</v>
      </c>
      <c r="F1946" s="114" t="s">
        <v>25</v>
      </c>
      <c r="G1946" s="141" t="e">
        <f ca="1">_xludf.IFS(F1946=BASE_DATOS!R$2,"N/A",F1946=BASE_DATOS!R$3,"N/A",F1946=BASE_DATOS!R$4,"INDICAR",F1946=BASE_DATOS!R$7,"N/A",F1946=BASE_DATOS!R$5,"INDICAR",F1946=BASE_DATOS!R$6,"INDICAR",F1946=BASE_DATOS!R$8," INDICAR",F1946=BASE_DATOS!R$9," ")</f>
        <v>#NAME?</v>
      </c>
      <c r="H1946" s="121" t="s">
        <v>430</v>
      </c>
      <c r="I1946" s="127">
        <v>0.2</v>
      </c>
      <c r="J1946" s="127">
        <v>0.2</v>
      </c>
      <c r="K1946" s="127">
        <v>0.2</v>
      </c>
      <c r="L1946" s="127">
        <v>0.2</v>
      </c>
      <c r="M1946" s="127">
        <v>0.2</v>
      </c>
      <c r="N1946" s="123">
        <f t="shared" si="50"/>
        <v>1</v>
      </c>
    </row>
    <row r="1947" spans="1:14" ht="29">
      <c r="A1947" s="249"/>
      <c r="B1947" s="137" t="s">
        <v>39</v>
      </c>
      <c r="C1947" s="138" t="s">
        <v>902</v>
      </c>
      <c r="D1947" s="162">
        <v>3</v>
      </c>
      <c r="E1947" s="103">
        <v>0</v>
      </c>
      <c r="F1947" s="126" t="s">
        <v>103</v>
      </c>
      <c r="G1947" s="141" t="e">
        <f ca="1">_xludf.IFS(F1947=BASE_DATOS!R$2,"N/A",F1947=BASE_DATOS!R$3,"N/A",F1947=BASE_DATOS!R$4,"INDICAR",F1947=BASE_DATOS!R$7,"N/A",F1947=BASE_DATOS!R$5,"INDICAR",F1947=BASE_DATOS!R$6,"INDICAR",F1947=BASE_DATOS!R$8," INDICAR",F1947=BASE_DATOS!R$9," ")</f>
        <v>#NAME?</v>
      </c>
      <c r="H1947" s="126" t="s">
        <v>509</v>
      </c>
      <c r="I1947" s="127">
        <v>0</v>
      </c>
      <c r="J1947" s="127">
        <v>0.25</v>
      </c>
      <c r="K1947" s="127">
        <v>0.25</v>
      </c>
      <c r="L1947" s="127">
        <v>0.25</v>
      </c>
      <c r="M1947" s="127">
        <v>0.25</v>
      </c>
      <c r="N1947" s="123">
        <f t="shared" si="50"/>
        <v>1</v>
      </c>
    </row>
    <row r="1948" spans="1:14" ht="50">
      <c r="A1948" s="249"/>
      <c r="B1948" s="137" t="s">
        <v>39</v>
      </c>
      <c r="C1948" s="138" t="s">
        <v>903</v>
      </c>
      <c r="D1948" s="162">
        <v>1</v>
      </c>
      <c r="E1948" s="103">
        <v>0</v>
      </c>
      <c r="F1948" s="126" t="s">
        <v>25</v>
      </c>
      <c r="G1948" s="141" t="e">
        <f ca="1">_xludf.IFS(F1948=BASE_DATOS!R$2,"N/A",F1948=BASE_DATOS!R$3,"N/A",F1948=BASE_DATOS!R$4,"INDICAR",F1948=BASE_DATOS!R$7,"N/A",F1948=BASE_DATOS!R$5,"INDICAR",F1948=BASE_DATOS!R$6,"INDICAR",F1948=BASE_DATOS!R$8," INDICAR",F1948=BASE_DATOS!R$9," ")</f>
        <v>#NAME?</v>
      </c>
      <c r="H1948" s="126" t="s">
        <v>433</v>
      </c>
      <c r="I1948" s="127">
        <v>0.7</v>
      </c>
      <c r="J1948" s="127">
        <v>0.3</v>
      </c>
      <c r="K1948" s="165"/>
      <c r="L1948" s="165"/>
      <c r="M1948" s="165"/>
      <c r="N1948" s="123">
        <f t="shared" si="50"/>
        <v>1</v>
      </c>
    </row>
    <row r="1949" spans="1:14" ht="14.5">
      <c r="A1949" s="249"/>
      <c r="B1949" s="137" t="s">
        <v>147</v>
      </c>
      <c r="C1949" s="138" t="s">
        <v>904</v>
      </c>
      <c r="D1949" s="158">
        <v>1</v>
      </c>
      <c r="E1949" s="140">
        <v>1</v>
      </c>
      <c r="F1949" s="121" t="s">
        <v>25</v>
      </c>
      <c r="G1949" s="160" t="e">
        <f ca="1">_xludf.IFS(F1949=BASE_DATOS!R$2,"N/A",F1949=BASE_DATOS!R$3,"N/A",F1949=BASE_DATOS!R$4,"INDICAR",F1949=BASE_DATOS!R$7,"N/A",F1949=BASE_DATOS!R$5,"INDICAR",F1949=BASE_DATOS!R$6,"INDICAR",F1949=BASE_DATOS!R$8," INDICAR",F1949=BASE_DATOS!R$9," ")</f>
        <v>#NAME?</v>
      </c>
      <c r="H1949" s="121" t="s">
        <v>433</v>
      </c>
      <c r="I1949" s="122">
        <v>0.5</v>
      </c>
      <c r="J1949" s="122">
        <v>0.5</v>
      </c>
      <c r="K1949" s="122"/>
      <c r="L1949" s="122"/>
      <c r="M1949" s="122"/>
      <c r="N1949" s="123">
        <f t="shared" si="50"/>
        <v>1</v>
      </c>
    </row>
    <row r="1950" spans="1:14" ht="50">
      <c r="A1950" s="249"/>
      <c r="B1950" s="137" t="s">
        <v>142</v>
      </c>
      <c r="C1950" s="140" t="s">
        <v>905</v>
      </c>
      <c r="D1950" s="158">
        <v>10</v>
      </c>
      <c r="E1950" s="140"/>
      <c r="F1950" s="121" t="s">
        <v>25</v>
      </c>
      <c r="G1950" s="160" t="e">
        <f ca="1">_xludf.IFS(F1950=BASE_DATOS!R$2,"N/A",F1950=BASE_DATOS!R$3,"N/A",F1950=BASE_DATOS!R$4,"INDICAR",F1950=BASE_DATOS!R$7,"N/A",F1950=BASE_DATOS!R$5,"INDICAR",F1950=BASE_DATOS!R$6,"INDICAR",F1950=BASE_DATOS!R$8," INDICAR",F1950=BASE_DATOS!R$9," ")</f>
        <v>#NAME?</v>
      </c>
      <c r="H1950" s="121" t="s">
        <v>430</v>
      </c>
      <c r="I1950" s="122">
        <v>0.2</v>
      </c>
      <c r="J1950" s="122">
        <v>0.2</v>
      </c>
      <c r="K1950" s="122">
        <v>0.2</v>
      </c>
      <c r="L1950" s="122">
        <v>0.2</v>
      </c>
      <c r="M1950" s="122">
        <v>0.2</v>
      </c>
      <c r="N1950" s="123">
        <f t="shared" si="50"/>
        <v>1</v>
      </c>
    </row>
    <row r="1951" spans="1:14" ht="14.5" hidden="1">
      <c r="A1951" s="249"/>
      <c r="B1951" s="137"/>
      <c r="C1951" s="138"/>
      <c r="D1951" s="158"/>
      <c r="E1951" s="140"/>
      <c r="F1951" s="121"/>
      <c r="G1951" s="160" t="e">
        <f ca="1">_xludf.IFS(F1951=BASE_DATOS!R$2,"N/A",F1951=BASE_DATOS!R$3,"N/A",F1951=BASE_DATOS!R$4,"INDICAR",F1951=BASE_DATOS!R$7,"N/A",F1951=BASE_DATOS!R$5,"INDICAR",F1951=BASE_DATOS!R$6,"INDICAR",F1951=BASE_DATOS!R$8," INDICAR",F1951=BASE_DATOS!R$9," ")</f>
        <v>#NAME?</v>
      </c>
      <c r="H1951" s="121"/>
      <c r="I1951" s="122"/>
      <c r="J1951" s="122"/>
      <c r="K1951" s="122"/>
      <c r="L1951" s="122"/>
      <c r="M1951" s="122"/>
      <c r="N1951" s="123">
        <f t="shared" si="50"/>
        <v>0</v>
      </c>
    </row>
    <row r="1952" spans="1:14" ht="14.5" hidden="1">
      <c r="A1952" s="249"/>
      <c r="B1952" s="137"/>
      <c r="C1952" s="138"/>
      <c r="D1952" s="158"/>
      <c r="E1952" s="140"/>
      <c r="F1952" s="121"/>
      <c r="G1952" s="160" t="e">
        <f ca="1">_xludf.IFS(F1952=BASE_DATOS!R$2,"N/A",F1952=BASE_DATOS!R$3,"N/A",F1952=BASE_DATOS!R$4,"INDICAR",F1952=BASE_DATOS!R$7,"N/A",F1952=BASE_DATOS!R$5,"INDICAR",F1952=BASE_DATOS!R$6,"INDICAR",F1952=BASE_DATOS!R$8," INDICAR",F1952=BASE_DATOS!R$9," ")</f>
        <v>#NAME?</v>
      </c>
      <c r="H1952" s="121"/>
      <c r="I1952" s="122"/>
      <c r="J1952" s="122"/>
      <c r="K1952" s="122"/>
      <c r="L1952" s="122"/>
      <c r="M1952" s="122"/>
      <c r="N1952" s="123">
        <f t="shared" si="50"/>
        <v>0</v>
      </c>
    </row>
    <row r="1953" spans="1:14" ht="14.5" hidden="1">
      <c r="A1953" s="249"/>
      <c r="B1953" s="137"/>
      <c r="C1953" s="138"/>
      <c r="D1953" s="158"/>
      <c r="E1953" s="140"/>
      <c r="F1953" s="121"/>
      <c r="G1953" s="160" t="e">
        <f ca="1">_xludf.IFS(F1953=BASE_DATOS!R$2,"N/A",F1953=BASE_DATOS!R$3,"N/A",F1953=BASE_DATOS!R$4,"INDICAR",F1953=BASE_DATOS!R$7,"N/A",F1953=BASE_DATOS!R$5,"INDICAR",F1953=BASE_DATOS!R$6,"INDICAR",F1953=BASE_DATOS!R$8," INDICAR",F1953=BASE_DATOS!R$9," ")</f>
        <v>#NAME?</v>
      </c>
      <c r="H1953" s="121"/>
      <c r="I1953" s="122"/>
      <c r="J1953" s="122"/>
      <c r="K1953" s="122"/>
      <c r="L1953" s="122"/>
      <c r="M1953" s="122"/>
      <c r="N1953" s="123">
        <f t="shared" si="50"/>
        <v>0</v>
      </c>
    </row>
    <row r="1954" spans="1:14" ht="14.5" hidden="1">
      <c r="A1954" s="249"/>
      <c r="B1954" s="137"/>
      <c r="C1954" s="138"/>
      <c r="D1954" s="158"/>
      <c r="E1954" s="140"/>
      <c r="F1954" s="121"/>
      <c r="G1954" s="160" t="e">
        <f ca="1">_xludf.IFS(F1954=BASE_DATOS!R$2,"N/A",F1954=BASE_DATOS!R$3,"N/A",F1954=BASE_DATOS!R$4,"INDICAR",F1954=BASE_DATOS!R$7,"N/A",F1954=BASE_DATOS!R$5,"INDICAR",F1954=BASE_DATOS!R$6,"INDICAR",F1954=BASE_DATOS!R$8," INDICAR",F1954=BASE_DATOS!R$9," ")</f>
        <v>#NAME?</v>
      </c>
      <c r="H1954" s="121"/>
      <c r="I1954" s="122"/>
      <c r="J1954" s="122"/>
      <c r="K1954" s="122"/>
      <c r="L1954" s="122"/>
      <c r="M1954" s="122"/>
      <c r="N1954" s="123">
        <f t="shared" si="50"/>
        <v>0</v>
      </c>
    </row>
    <row r="1955" spans="1:14" ht="14.5" hidden="1">
      <c r="A1955" s="250"/>
      <c r="B1955" s="137"/>
      <c r="C1955" s="140"/>
      <c r="D1955" s="158"/>
      <c r="E1955" s="140"/>
      <c r="F1955" s="121"/>
      <c r="G1955" s="160" t="e">
        <f ca="1">_xludf.IFS(F1955=BASE_DATOS!R$2,"N/A",F1955=BASE_DATOS!R$3,"N/A",F1955=BASE_DATOS!R$4,"INDICAR",F1955=BASE_DATOS!R$7,"N/A",F1955=BASE_DATOS!R$5,"INDICAR",F1955=BASE_DATOS!R$6,"INDICAR",F1955=BASE_DATOS!R$8," INDICAR",F1955=BASE_DATOS!R$9," ")</f>
        <v>#NAME?</v>
      </c>
      <c r="H1955" s="121"/>
      <c r="I1955" s="122"/>
      <c r="J1955" s="122"/>
      <c r="K1955" s="122"/>
      <c r="L1955" s="122"/>
      <c r="M1955" s="122"/>
      <c r="N1955" s="123">
        <f t="shared" si="50"/>
        <v>0</v>
      </c>
    </row>
    <row r="1956" spans="1:14" ht="14.5" hidden="1">
      <c r="A1956" s="251"/>
      <c r="B1956" s="137"/>
      <c r="C1956" s="138"/>
      <c r="D1956" s="158"/>
      <c r="E1956" s="140"/>
      <c r="F1956" s="121"/>
      <c r="G1956" s="160" t="e">
        <f ca="1">_xludf.IFS(F1956=BASE_DATOS!R$2,"N/A",F1956=BASE_DATOS!R$3,"N/A",F1956=BASE_DATOS!R$4,"INDICAR",F1956=BASE_DATOS!R$7,"N/A",F1956=BASE_DATOS!R$5,"INDICAR",F1956=BASE_DATOS!R$6,"INDICAR",F1956=BASE_DATOS!R$8," INDICAR",F1956=BASE_DATOS!R$9," ")</f>
        <v>#NAME?</v>
      </c>
      <c r="H1956" s="121"/>
      <c r="I1956" s="122"/>
      <c r="J1956" s="122"/>
      <c r="K1956" s="122"/>
      <c r="L1956" s="122"/>
      <c r="M1956" s="122"/>
      <c r="N1956" s="123">
        <f t="shared" si="50"/>
        <v>0</v>
      </c>
    </row>
    <row r="1957" spans="1:14" ht="14.5" hidden="1">
      <c r="A1957" s="252"/>
      <c r="B1957" s="137"/>
      <c r="C1957" s="138"/>
      <c r="D1957" s="158"/>
      <c r="E1957" s="140"/>
      <c r="F1957" s="121"/>
      <c r="G1957" s="160" t="e">
        <f ca="1">_xludf.IFS(F1957=BASE_DATOS!R$2,"N/A",F1957=BASE_DATOS!R$3,"N/A",F1957=BASE_DATOS!R$4,"INDICAR",F1957=BASE_DATOS!R$7,"N/A",F1957=BASE_DATOS!R$5,"INDICAR",F1957=BASE_DATOS!R$6,"INDICAR",F1957=BASE_DATOS!R$8," INDICAR",F1957=BASE_DATOS!R$9," ")</f>
        <v>#NAME?</v>
      </c>
      <c r="H1957" s="121"/>
      <c r="I1957" s="122"/>
      <c r="J1957" s="122"/>
      <c r="K1957" s="122"/>
      <c r="L1957" s="122"/>
      <c r="M1957" s="122"/>
      <c r="N1957" s="123">
        <f t="shared" si="50"/>
        <v>0</v>
      </c>
    </row>
    <row r="1958" spans="1:14" ht="14.5" hidden="1">
      <c r="A1958" s="252"/>
      <c r="B1958" s="137"/>
      <c r="C1958" s="138"/>
      <c r="D1958" s="158"/>
      <c r="E1958" s="140"/>
      <c r="F1958" s="121"/>
      <c r="G1958" s="160" t="e">
        <f ca="1">_xludf.IFS(F1958=BASE_DATOS!R$2,"N/A",F1958=BASE_DATOS!R$3,"N/A",F1958=BASE_DATOS!R$4,"INDICAR",F1958=BASE_DATOS!R$7,"N/A",F1958=BASE_DATOS!R$5,"INDICAR",F1958=BASE_DATOS!R$6,"INDICAR",F1958=BASE_DATOS!R$8," INDICAR",F1958=BASE_DATOS!R$9," ")</f>
        <v>#NAME?</v>
      </c>
      <c r="H1958" s="121"/>
      <c r="I1958" s="122"/>
      <c r="J1958" s="122"/>
      <c r="K1958" s="122"/>
      <c r="L1958" s="122"/>
      <c r="M1958" s="122"/>
      <c r="N1958" s="123">
        <f t="shared" si="50"/>
        <v>0</v>
      </c>
    </row>
    <row r="1959" spans="1:14" ht="14.5" hidden="1">
      <c r="A1959" s="252"/>
      <c r="B1959" s="137"/>
      <c r="C1959" s="138"/>
      <c r="D1959" s="158"/>
      <c r="E1959" s="140"/>
      <c r="F1959" s="121"/>
      <c r="G1959" s="160" t="e">
        <f ca="1">_xludf.IFS(F1959=BASE_DATOS!R$2,"N/A",F1959=BASE_DATOS!R$3,"N/A",F1959=BASE_DATOS!R$4,"INDICAR",F1959=BASE_DATOS!R$7,"N/A",F1959=BASE_DATOS!R$5,"INDICAR",F1959=BASE_DATOS!R$6,"INDICAR",F1959=BASE_DATOS!R$8," INDICAR",F1959=BASE_DATOS!R$9," ")</f>
        <v>#NAME?</v>
      </c>
      <c r="H1959" s="121"/>
      <c r="I1959" s="122"/>
      <c r="J1959" s="122"/>
      <c r="K1959" s="122"/>
      <c r="L1959" s="122"/>
      <c r="M1959" s="122"/>
      <c r="N1959" s="123">
        <f t="shared" si="50"/>
        <v>0</v>
      </c>
    </row>
    <row r="1960" spans="1:14" ht="14.5" hidden="1">
      <c r="A1960" s="252"/>
      <c r="B1960" s="137"/>
      <c r="C1960" s="138"/>
      <c r="D1960" s="158"/>
      <c r="E1960" s="140"/>
      <c r="F1960" s="121"/>
      <c r="G1960" s="160" t="e">
        <f ca="1">_xludf.IFS(F1960=BASE_DATOS!R$2,"N/A",F1960=BASE_DATOS!R$3,"N/A",F1960=BASE_DATOS!R$4,"INDICAR",F1960=BASE_DATOS!R$7,"N/A",F1960=BASE_DATOS!R$5,"INDICAR",F1960=BASE_DATOS!R$6,"INDICAR",F1960=BASE_DATOS!R$8," INDICAR",F1960=BASE_DATOS!R$9," ")</f>
        <v>#NAME?</v>
      </c>
      <c r="H1960" s="121"/>
      <c r="I1960" s="122"/>
      <c r="J1960" s="122"/>
      <c r="K1960" s="122"/>
      <c r="L1960" s="122"/>
      <c r="M1960" s="122"/>
      <c r="N1960" s="123">
        <f t="shared" si="50"/>
        <v>0</v>
      </c>
    </row>
    <row r="1961" spans="1:14" ht="14.5" hidden="1">
      <c r="A1961" s="252"/>
      <c r="B1961" s="137"/>
      <c r="C1961" s="138"/>
      <c r="D1961" s="158"/>
      <c r="E1961" s="140"/>
      <c r="F1961" s="121"/>
      <c r="G1961" s="160" t="e">
        <f ca="1">_xludf.IFS(F1961=BASE_DATOS!R$2,"N/A",F1961=BASE_DATOS!R$3,"N/A",F1961=BASE_DATOS!R$4,"INDICAR",F1961=BASE_DATOS!R$7,"N/A",F1961=BASE_DATOS!R$5,"INDICAR",F1961=BASE_DATOS!R$6,"INDICAR",F1961=BASE_DATOS!R$8," INDICAR",F1961=BASE_DATOS!R$9," ")</f>
        <v>#NAME?</v>
      </c>
      <c r="H1961" s="121"/>
      <c r="I1961" s="122"/>
      <c r="J1961" s="122"/>
      <c r="K1961" s="122"/>
      <c r="L1961" s="122"/>
      <c r="M1961" s="122"/>
      <c r="N1961" s="123">
        <f t="shared" si="50"/>
        <v>0</v>
      </c>
    </row>
    <row r="1962" spans="1:14" ht="14.5" hidden="1">
      <c r="A1962" s="252"/>
      <c r="B1962" s="137"/>
      <c r="C1962" s="138"/>
      <c r="D1962" s="158"/>
      <c r="E1962" s="140"/>
      <c r="F1962" s="121"/>
      <c r="G1962" s="160" t="e">
        <f ca="1">_xludf.IFS(F1962=BASE_DATOS!R$2,"N/A",F1962=BASE_DATOS!R$3,"N/A",F1962=BASE_DATOS!R$4,"INDICAR",F1962=BASE_DATOS!R$7,"N/A",F1962=BASE_DATOS!R$5,"INDICAR",F1962=BASE_DATOS!R$6,"INDICAR",F1962=BASE_DATOS!R$8," INDICAR",F1962=BASE_DATOS!R$9," ")</f>
        <v>#NAME?</v>
      </c>
      <c r="H1962" s="121"/>
      <c r="I1962" s="122"/>
      <c r="J1962" s="122"/>
      <c r="K1962" s="122"/>
      <c r="L1962" s="122"/>
      <c r="M1962" s="122"/>
      <c r="N1962" s="123">
        <f t="shared" si="50"/>
        <v>0</v>
      </c>
    </row>
    <row r="1963" spans="1:14" ht="14.5" hidden="1">
      <c r="A1963" s="252"/>
      <c r="B1963" s="137"/>
      <c r="C1963" s="138"/>
      <c r="D1963" s="158"/>
      <c r="E1963" s="140"/>
      <c r="F1963" s="121"/>
      <c r="G1963" s="160" t="e">
        <f ca="1">_xludf.IFS(F1963=BASE_DATOS!R$2,"N/A",F1963=BASE_DATOS!R$3,"N/A",F1963=BASE_DATOS!R$4,"INDICAR",F1963=BASE_DATOS!R$7,"N/A",F1963=BASE_DATOS!R$5,"INDICAR",F1963=BASE_DATOS!R$6,"INDICAR",F1963=BASE_DATOS!R$8," INDICAR",F1963=BASE_DATOS!R$9," ")</f>
        <v>#NAME?</v>
      </c>
      <c r="H1963" s="121"/>
      <c r="I1963" s="122"/>
      <c r="J1963" s="122"/>
      <c r="K1963" s="122"/>
      <c r="L1963" s="122"/>
      <c r="M1963" s="122"/>
      <c r="N1963" s="123">
        <f t="shared" si="50"/>
        <v>0</v>
      </c>
    </row>
    <row r="1964" spans="1:14" ht="14.5" hidden="1">
      <c r="A1964" s="252"/>
      <c r="B1964" s="137"/>
      <c r="C1964" s="138"/>
      <c r="D1964" s="158"/>
      <c r="E1964" s="140"/>
      <c r="F1964" s="121"/>
      <c r="G1964" s="160" t="e">
        <f ca="1">_xludf.IFS(F1964=BASE_DATOS!R$2,"N/A",F1964=BASE_DATOS!R$3,"N/A",F1964=BASE_DATOS!R$4,"INDICAR",F1964=BASE_DATOS!R$7,"N/A",F1964=BASE_DATOS!R$5,"INDICAR",F1964=BASE_DATOS!R$6,"INDICAR",F1964=BASE_DATOS!R$8," INDICAR",F1964=BASE_DATOS!R$9," ")</f>
        <v>#NAME?</v>
      </c>
      <c r="H1964" s="121"/>
      <c r="I1964" s="122"/>
      <c r="J1964" s="122"/>
      <c r="K1964" s="122"/>
      <c r="L1964" s="122"/>
      <c r="M1964" s="122"/>
      <c r="N1964" s="123">
        <f t="shared" si="50"/>
        <v>0</v>
      </c>
    </row>
    <row r="1965" spans="1:14" ht="14.5" hidden="1">
      <c r="A1965" s="252"/>
      <c r="B1965" s="137"/>
      <c r="C1965" s="138"/>
      <c r="D1965" s="158"/>
      <c r="E1965" s="140"/>
      <c r="F1965" s="121"/>
      <c r="G1965" s="160" t="e">
        <f ca="1">_xludf.IFS(F1965=BASE_DATOS!R$2,"N/A",F1965=BASE_DATOS!R$3,"N/A",F1965=BASE_DATOS!R$4,"INDICAR",F1965=BASE_DATOS!R$7,"N/A",F1965=BASE_DATOS!R$5,"INDICAR",F1965=BASE_DATOS!R$6,"INDICAR",F1965=BASE_DATOS!R$8," INDICAR",F1965=BASE_DATOS!R$9," ")</f>
        <v>#NAME?</v>
      </c>
      <c r="H1965" s="121"/>
      <c r="I1965" s="122"/>
      <c r="J1965" s="122"/>
      <c r="K1965" s="122"/>
      <c r="L1965" s="122"/>
      <c r="M1965" s="122"/>
      <c r="N1965" s="123">
        <f t="shared" si="50"/>
        <v>0</v>
      </c>
    </row>
    <row r="1966" spans="1:14" ht="14.5" hidden="1">
      <c r="A1966" s="253"/>
      <c r="B1966" s="137"/>
      <c r="C1966" s="140"/>
      <c r="D1966" s="158"/>
      <c r="E1966" s="140"/>
      <c r="F1966" s="121"/>
      <c r="G1966" s="160" t="e">
        <f ca="1">_xludf.IFS(F1966=BASE_DATOS!R$2,"N/A",F1966=BASE_DATOS!R$3,"N/A",F1966=BASE_DATOS!R$4,"INDICAR",F1966=BASE_DATOS!R$7,"N/A",F1966=BASE_DATOS!R$5,"INDICAR",F1966=BASE_DATOS!R$6,"INDICAR",F1966=BASE_DATOS!R$8," INDICAR",F1966=BASE_DATOS!R$9," ")</f>
        <v>#NAME?</v>
      </c>
      <c r="H1966" s="121"/>
      <c r="I1966" s="122"/>
      <c r="J1966" s="122"/>
      <c r="K1966" s="122"/>
      <c r="L1966" s="122"/>
      <c r="M1966" s="122"/>
      <c r="N1966" s="123">
        <f t="shared" si="50"/>
        <v>0</v>
      </c>
    </row>
    <row r="1967" spans="1:14" ht="14.5" hidden="1">
      <c r="A1967" s="251"/>
      <c r="B1967" s="137"/>
      <c r="C1967" s="138"/>
      <c r="D1967" s="158"/>
      <c r="E1967" s="140"/>
      <c r="F1967" s="121"/>
      <c r="G1967" s="160" t="e">
        <f ca="1">_xludf.IFS(F1967=BASE_DATOS!R$2,"N/A",F1967=BASE_DATOS!R$3,"N/A",F1967=BASE_DATOS!R$4,"INDICAR",F1967=BASE_DATOS!R$7,"N/A",F1967=BASE_DATOS!R$5,"INDICAR",F1967=BASE_DATOS!R$6,"INDICAR",F1967=BASE_DATOS!R$8," INDICAR",F1967=BASE_DATOS!R$9," ")</f>
        <v>#NAME?</v>
      </c>
      <c r="H1967" s="121"/>
      <c r="I1967" s="122"/>
      <c r="J1967" s="122"/>
      <c r="K1967" s="122"/>
      <c r="L1967" s="122"/>
      <c r="M1967" s="122"/>
      <c r="N1967" s="123">
        <f t="shared" si="50"/>
        <v>0</v>
      </c>
    </row>
    <row r="1968" spans="1:14" ht="14.5" hidden="1">
      <c r="A1968" s="252"/>
      <c r="B1968" s="137"/>
      <c r="C1968" s="138"/>
      <c r="D1968" s="158"/>
      <c r="E1968" s="140"/>
      <c r="F1968" s="121"/>
      <c r="G1968" s="160" t="e">
        <f ca="1">_xludf.IFS(F1968=BASE_DATOS!R$2,"N/A",F1968=BASE_DATOS!R$3,"N/A",F1968=BASE_DATOS!R$4,"INDICAR",F1968=BASE_DATOS!R$7,"N/A",F1968=BASE_DATOS!R$5,"INDICAR",F1968=BASE_DATOS!R$6,"INDICAR",F1968=BASE_DATOS!R$8," INDICAR",F1968=BASE_DATOS!R$9," ")</f>
        <v>#NAME?</v>
      </c>
      <c r="H1968" s="121"/>
      <c r="I1968" s="122"/>
      <c r="J1968" s="122"/>
      <c r="K1968" s="122"/>
      <c r="L1968" s="122"/>
      <c r="M1968" s="122"/>
      <c r="N1968" s="123">
        <f t="shared" si="50"/>
        <v>0</v>
      </c>
    </row>
    <row r="1969" spans="1:14" ht="14.5" hidden="1">
      <c r="A1969" s="252"/>
      <c r="B1969" s="137"/>
      <c r="C1969" s="138"/>
      <c r="D1969" s="158"/>
      <c r="E1969" s="140"/>
      <c r="F1969" s="121"/>
      <c r="G1969" s="160" t="e">
        <f ca="1">_xludf.IFS(F1969=BASE_DATOS!R$2,"N/A",F1969=BASE_DATOS!R$3,"N/A",F1969=BASE_DATOS!R$4,"INDICAR",F1969=BASE_DATOS!R$7,"N/A",F1969=BASE_DATOS!R$5,"INDICAR",F1969=BASE_DATOS!R$6,"INDICAR",F1969=BASE_DATOS!R$8," INDICAR",F1969=BASE_DATOS!R$9," ")</f>
        <v>#NAME?</v>
      </c>
      <c r="H1969" s="121"/>
      <c r="I1969" s="122"/>
      <c r="J1969" s="122"/>
      <c r="K1969" s="122"/>
      <c r="L1969" s="122"/>
      <c r="M1969" s="122"/>
      <c r="N1969" s="123">
        <f t="shared" si="50"/>
        <v>0</v>
      </c>
    </row>
    <row r="1970" spans="1:14" ht="14.5" hidden="1">
      <c r="A1970" s="252"/>
      <c r="B1970" s="137"/>
      <c r="C1970" s="138"/>
      <c r="D1970" s="158"/>
      <c r="E1970" s="140"/>
      <c r="F1970" s="121"/>
      <c r="G1970" s="160" t="e">
        <f ca="1">_xludf.IFS(F1970=BASE_DATOS!R$2,"N/A",F1970=BASE_DATOS!R$3,"N/A",F1970=BASE_DATOS!R$4,"INDICAR",F1970=BASE_DATOS!R$7,"N/A",F1970=BASE_DATOS!R$5,"INDICAR",F1970=BASE_DATOS!R$6,"INDICAR",F1970=BASE_DATOS!R$8," INDICAR",F1970=BASE_DATOS!R$9," ")</f>
        <v>#NAME?</v>
      </c>
      <c r="H1970" s="121"/>
      <c r="I1970" s="122"/>
      <c r="J1970" s="122"/>
      <c r="K1970" s="122"/>
      <c r="L1970" s="122"/>
      <c r="M1970" s="122"/>
      <c r="N1970" s="123">
        <f t="shared" si="50"/>
        <v>0</v>
      </c>
    </row>
    <row r="1971" spans="1:14" ht="14.5" hidden="1">
      <c r="A1971" s="252"/>
      <c r="B1971" s="137"/>
      <c r="C1971" s="138"/>
      <c r="D1971" s="158"/>
      <c r="E1971" s="140"/>
      <c r="F1971" s="121"/>
      <c r="G1971" s="160" t="e">
        <f ca="1">_xludf.IFS(F1971=BASE_DATOS!R$2,"N/A",F1971=BASE_DATOS!R$3,"N/A",F1971=BASE_DATOS!R$4,"INDICAR",F1971=BASE_DATOS!R$7,"N/A",F1971=BASE_DATOS!R$5,"INDICAR",F1971=BASE_DATOS!R$6,"INDICAR",F1971=BASE_DATOS!R$8," INDICAR",F1971=BASE_DATOS!R$9," ")</f>
        <v>#NAME?</v>
      </c>
      <c r="H1971" s="121"/>
      <c r="I1971" s="122"/>
      <c r="J1971" s="122"/>
      <c r="K1971" s="122"/>
      <c r="L1971" s="122"/>
      <c r="M1971" s="122"/>
      <c r="N1971" s="123">
        <f t="shared" si="50"/>
        <v>0</v>
      </c>
    </row>
    <row r="1972" spans="1:14" ht="14.5" hidden="1">
      <c r="A1972" s="252"/>
      <c r="B1972" s="137"/>
      <c r="C1972" s="138"/>
      <c r="D1972" s="158"/>
      <c r="E1972" s="140"/>
      <c r="F1972" s="121"/>
      <c r="G1972" s="160" t="e">
        <f ca="1">_xludf.IFS(F1972=BASE_DATOS!R$2,"N/A",F1972=BASE_DATOS!R$3,"N/A",F1972=BASE_DATOS!R$4,"INDICAR",F1972=BASE_DATOS!R$7,"N/A",F1972=BASE_DATOS!R$5,"INDICAR",F1972=BASE_DATOS!R$6,"INDICAR",F1972=BASE_DATOS!R$8," INDICAR",F1972=BASE_DATOS!R$9," ")</f>
        <v>#NAME?</v>
      </c>
      <c r="H1972" s="121"/>
      <c r="I1972" s="122"/>
      <c r="J1972" s="122"/>
      <c r="K1972" s="122"/>
      <c r="L1972" s="122"/>
      <c r="M1972" s="122"/>
      <c r="N1972" s="123">
        <f t="shared" si="50"/>
        <v>0</v>
      </c>
    </row>
    <row r="1973" spans="1:14" ht="14.5" hidden="1">
      <c r="A1973" s="252"/>
      <c r="B1973" s="137"/>
      <c r="C1973" s="138"/>
      <c r="D1973" s="158"/>
      <c r="E1973" s="140"/>
      <c r="F1973" s="121"/>
      <c r="G1973" s="160" t="e">
        <f ca="1">_xludf.IFS(F1973=BASE_DATOS!R$2,"N/A",F1973=BASE_DATOS!R$3,"N/A",F1973=BASE_DATOS!R$4,"INDICAR",F1973=BASE_DATOS!R$7,"N/A",F1973=BASE_DATOS!R$5,"INDICAR",F1973=BASE_DATOS!R$6,"INDICAR",F1973=BASE_DATOS!R$8," INDICAR",F1973=BASE_DATOS!R$9," ")</f>
        <v>#NAME?</v>
      </c>
      <c r="H1973" s="121"/>
      <c r="I1973" s="122"/>
      <c r="J1973" s="122"/>
      <c r="K1973" s="122"/>
      <c r="L1973" s="122"/>
      <c r="M1973" s="122"/>
      <c r="N1973" s="123">
        <f t="shared" si="50"/>
        <v>0</v>
      </c>
    </row>
    <row r="1974" spans="1:14" ht="14.5" hidden="1">
      <c r="A1974" s="252"/>
      <c r="B1974" s="137"/>
      <c r="C1974" s="138"/>
      <c r="D1974" s="158"/>
      <c r="E1974" s="140"/>
      <c r="F1974" s="121"/>
      <c r="G1974" s="160" t="e">
        <f ca="1">_xludf.IFS(F1974=BASE_DATOS!R$2,"N/A",F1974=BASE_DATOS!R$3,"N/A",F1974=BASE_DATOS!R$4,"INDICAR",F1974=BASE_DATOS!R$7,"N/A",F1974=BASE_DATOS!R$5,"INDICAR",F1974=BASE_DATOS!R$6,"INDICAR",F1974=BASE_DATOS!R$8," INDICAR",F1974=BASE_DATOS!R$9," ")</f>
        <v>#NAME?</v>
      </c>
      <c r="H1974" s="121"/>
      <c r="I1974" s="122"/>
      <c r="J1974" s="122"/>
      <c r="K1974" s="122"/>
      <c r="L1974" s="122"/>
      <c r="M1974" s="122"/>
      <c r="N1974" s="123">
        <f t="shared" si="50"/>
        <v>0</v>
      </c>
    </row>
    <row r="1975" spans="1:14" ht="14.5" hidden="1">
      <c r="A1975" s="252"/>
      <c r="B1975" s="137"/>
      <c r="C1975" s="138"/>
      <c r="D1975" s="158"/>
      <c r="E1975" s="140"/>
      <c r="F1975" s="121"/>
      <c r="G1975" s="160" t="e">
        <f ca="1">_xludf.IFS(F1975=BASE_DATOS!R$2,"N/A",F1975=BASE_DATOS!R$3,"N/A",F1975=BASE_DATOS!R$4,"INDICAR",F1975=BASE_DATOS!R$7,"N/A",F1975=BASE_DATOS!R$5,"INDICAR",F1975=BASE_DATOS!R$6,"INDICAR",F1975=BASE_DATOS!R$8," INDICAR",F1975=BASE_DATOS!R$9," ")</f>
        <v>#NAME?</v>
      </c>
      <c r="H1975" s="121"/>
      <c r="I1975" s="122"/>
      <c r="J1975" s="122"/>
      <c r="K1975" s="122"/>
      <c r="L1975" s="122"/>
      <c r="M1975" s="122"/>
      <c r="N1975" s="123">
        <f t="shared" si="50"/>
        <v>0</v>
      </c>
    </row>
    <row r="1976" spans="1:14" ht="14.5" hidden="1">
      <c r="A1976" s="252"/>
      <c r="B1976" s="137"/>
      <c r="C1976" s="138"/>
      <c r="D1976" s="158"/>
      <c r="E1976" s="140"/>
      <c r="F1976" s="121"/>
      <c r="G1976" s="160" t="e">
        <f ca="1">_xludf.IFS(F1976=BASE_DATOS!R$2,"N/A",F1976=BASE_DATOS!R$3,"N/A",F1976=BASE_DATOS!R$4,"INDICAR",F1976=BASE_DATOS!R$7,"N/A",F1976=BASE_DATOS!R$5,"INDICAR",F1976=BASE_DATOS!R$6,"INDICAR",F1976=BASE_DATOS!R$8," INDICAR",F1976=BASE_DATOS!R$9," ")</f>
        <v>#NAME?</v>
      </c>
      <c r="H1976" s="121"/>
      <c r="I1976" s="122"/>
      <c r="J1976" s="122"/>
      <c r="K1976" s="122"/>
      <c r="L1976" s="122"/>
      <c r="M1976" s="122"/>
      <c r="N1976" s="123">
        <f t="shared" si="50"/>
        <v>0</v>
      </c>
    </row>
    <row r="1977" spans="1:14" ht="14.5" hidden="1">
      <c r="A1977" s="253"/>
      <c r="B1977" s="137"/>
      <c r="C1977" s="140"/>
      <c r="D1977" s="158"/>
      <c r="E1977" s="140"/>
      <c r="F1977" s="121"/>
      <c r="G1977" s="160" t="e">
        <f ca="1">_xludf.IFS(F1977=BASE_DATOS!R$2,"N/A",F1977=BASE_DATOS!R$3,"N/A",F1977=BASE_DATOS!R$4,"INDICAR",F1977=BASE_DATOS!R$7,"N/A",F1977=BASE_DATOS!R$5,"INDICAR",F1977=BASE_DATOS!R$6,"INDICAR",F1977=BASE_DATOS!R$8," INDICAR",F1977=BASE_DATOS!R$9," ")</f>
        <v>#NAME?</v>
      </c>
      <c r="H1977" s="121"/>
      <c r="I1977" s="122"/>
      <c r="J1977" s="122"/>
      <c r="K1977" s="122"/>
      <c r="L1977" s="122"/>
      <c r="M1977" s="122"/>
      <c r="N1977" s="123">
        <f t="shared" si="50"/>
        <v>0</v>
      </c>
    </row>
    <row r="1978" spans="1:14" ht="14.5">
      <c r="A1978" s="142"/>
      <c r="B1978" s="143"/>
      <c r="C1978" s="142"/>
      <c r="D1978" s="142"/>
      <c r="E1978" s="142"/>
      <c r="F1978" s="142"/>
      <c r="G1978" s="142"/>
      <c r="H1978" s="142"/>
      <c r="I1978" s="142"/>
      <c r="J1978" s="143"/>
      <c r="K1978" s="143"/>
      <c r="L1978" s="143"/>
      <c r="M1978" s="143"/>
      <c r="N1978" s="144"/>
    </row>
    <row r="1979" spans="1:14" ht="14.5">
      <c r="A1979" s="145"/>
      <c r="B1979" s="146"/>
      <c r="C1979" s="145"/>
      <c r="D1979" s="145"/>
      <c r="E1979" s="145"/>
      <c r="F1979" s="145"/>
      <c r="G1979" s="145"/>
      <c r="H1979" s="145"/>
      <c r="I1979" s="145"/>
      <c r="J1979" s="146"/>
      <c r="K1979" s="146"/>
      <c r="L1979" s="146"/>
      <c r="M1979" s="146"/>
      <c r="N1979" s="147"/>
    </row>
    <row r="1980" spans="1:14" ht="23.25" customHeight="1">
      <c r="A1980" s="254" t="s">
        <v>413</v>
      </c>
      <c r="B1980" s="255"/>
      <c r="C1980" s="254" t="s">
        <v>302</v>
      </c>
      <c r="D1980" s="256"/>
      <c r="E1980" s="256"/>
      <c r="F1980" s="256"/>
      <c r="G1980" s="256"/>
      <c r="H1980" s="256"/>
      <c r="I1980" s="256"/>
      <c r="J1980" s="256"/>
      <c r="K1980" s="256"/>
      <c r="L1980" s="256"/>
      <c r="M1980" s="256"/>
      <c r="N1980" s="255"/>
    </row>
    <row r="1981" spans="1:14" ht="31">
      <c r="A1981" s="99" t="s">
        <v>19</v>
      </c>
      <c r="B1981" s="257" t="s">
        <v>166</v>
      </c>
      <c r="C1981" s="255"/>
      <c r="D1981" s="99" t="s">
        <v>447</v>
      </c>
      <c r="E1981" s="258" t="str">
        <f t="array" ref="E1981">INDEX(BASE_DATOS!U$2:U$103,MATCH(C1980,BASE_DATOS!W$2:W$103,0))</f>
        <v xml:space="preserve">Fortalecer el desarrollo de espacios vitales inclusivos y saludables para la formación integral y humanista de las personas estudiantes y el bienestar de la comunidad universitaria durante todo su ciclo de vida institucional, a través de procesos y estrategias con un enfoque de promoción de la salud y desarrollo integral  </v>
      </c>
      <c r="F1981" s="256"/>
      <c r="G1981" s="256"/>
      <c r="H1981" s="256"/>
      <c r="I1981" s="256"/>
      <c r="J1981" s="256"/>
      <c r="K1981" s="256"/>
      <c r="L1981" s="256"/>
      <c r="M1981" s="256"/>
      <c r="N1981" s="255"/>
    </row>
    <row r="1982" spans="1:14" ht="30" customHeight="1">
      <c r="A1982" s="259" t="s">
        <v>415</v>
      </c>
      <c r="B1982" s="260" t="s">
        <v>321</v>
      </c>
      <c r="C1982" s="261"/>
      <c r="D1982" s="262"/>
      <c r="E1982" s="268" t="s">
        <v>416</v>
      </c>
      <c r="F1982" s="273" t="str">
        <f t="array" ref="F1982">INDEX(BASE_DATOS!Y$2:Y$103,MATCH(B1982,BASE_DATOS!X$2:X$103,0))</f>
        <v>P. Institucionales E.O. 
P. Curriculares 
P. Investigación universitaria 
P. Extensión Universitaria</v>
      </c>
      <c r="G1982" s="247"/>
      <c r="H1982" s="247"/>
      <c r="I1982" s="274" t="s">
        <v>417</v>
      </c>
      <c r="J1982" s="283" t="str">
        <f t="array" ref="J1982">INDEX(BASE_DATOS!Z$2:Z$103,MATCH(B1982,BASE_DATOS!X$2:X$103,0))</f>
        <v>Espacios de participación estudiantil en temas de realidad nacional</v>
      </c>
      <c r="K1982" s="256"/>
      <c r="L1982" s="256"/>
      <c r="M1982" s="256"/>
      <c r="N1982" s="255"/>
    </row>
    <row r="1983" spans="1:14" ht="30" customHeight="1">
      <c r="A1983" s="252"/>
      <c r="B1983" s="263"/>
      <c r="C1983" s="247"/>
      <c r="D1983" s="264"/>
      <c r="E1983" s="252"/>
      <c r="F1983" s="247"/>
      <c r="G1983" s="247"/>
      <c r="H1983" s="247"/>
      <c r="I1983" s="252"/>
      <c r="J1983" s="276"/>
      <c r="K1983" s="256"/>
      <c r="L1983" s="256"/>
      <c r="M1983" s="256"/>
      <c r="N1983" s="255"/>
    </row>
    <row r="1984" spans="1:14" ht="30" customHeight="1">
      <c r="A1984" s="252"/>
      <c r="B1984" s="263"/>
      <c r="C1984" s="247"/>
      <c r="D1984" s="264"/>
      <c r="E1984" s="252"/>
      <c r="F1984" s="247"/>
      <c r="G1984" s="247"/>
      <c r="H1984" s="247"/>
      <c r="I1984" s="252"/>
      <c r="J1984" s="276"/>
      <c r="K1984" s="256"/>
      <c r="L1984" s="256"/>
      <c r="M1984" s="256"/>
      <c r="N1984" s="255"/>
    </row>
    <row r="1985" spans="1:14" ht="30" customHeight="1">
      <c r="A1985" s="253"/>
      <c r="B1985" s="265"/>
      <c r="C1985" s="266"/>
      <c r="D1985" s="267"/>
      <c r="E1985" s="253"/>
      <c r="F1985" s="266"/>
      <c r="G1985" s="266"/>
      <c r="H1985" s="266"/>
      <c r="I1985" s="253"/>
      <c r="J1985" s="276"/>
      <c r="K1985" s="256"/>
      <c r="L1985" s="256"/>
      <c r="M1985" s="256"/>
      <c r="N1985" s="255"/>
    </row>
    <row r="1986" spans="1:14" ht="20.25" customHeight="1">
      <c r="A1986" s="269" t="s">
        <v>418</v>
      </c>
      <c r="B1986" s="269" t="s">
        <v>419</v>
      </c>
      <c r="C1986" s="270" t="s">
        <v>420</v>
      </c>
      <c r="D1986" s="269" t="s">
        <v>421</v>
      </c>
      <c r="E1986" s="269" t="s">
        <v>422</v>
      </c>
      <c r="F1986" s="272" t="s">
        <v>16</v>
      </c>
      <c r="G1986" s="269" t="s">
        <v>423</v>
      </c>
      <c r="H1986" s="269" t="s">
        <v>424</v>
      </c>
      <c r="I1986" s="271" t="s">
        <v>425</v>
      </c>
      <c r="J1986" s="256"/>
      <c r="K1986" s="256"/>
      <c r="L1986" s="256"/>
      <c r="M1986" s="256"/>
      <c r="N1986" s="255"/>
    </row>
    <row r="1987" spans="1:14" ht="20.25" customHeight="1">
      <c r="A1987" s="253"/>
      <c r="B1987" s="253"/>
      <c r="C1987" s="253"/>
      <c r="D1987" s="253"/>
      <c r="E1987" s="253"/>
      <c r="F1987" s="265"/>
      <c r="G1987" s="253"/>
      <c r="H1987" s="253"/>
      <c r="I1987" s="100">
        <v>2023</v>
      </c>
      <c r="J1987" s="100">
        <v>2024</v>
      </c>
      <c r="K1987" s="100">
        <v>2025</v>
      </c>
      <c r="L1987" s="100">
        <v>2026</v>
      </c>
      <c r="M1987" s="100">
        <v>2027</v>
      </c>
      <c r="N1987" s="148" t="s">
        <v>426</v>
      </c>
    </row>
    <row r="1988" spans="1:14" ht="37.5">
      <c r="A1988" s="248" t="s">
        <v>906</v>
      </c>
      <c r="B1988" s="137" t="s">
        <v>121</v>
      </c>
      <c r="C1988" s="239" t="s">
        <v>907</v>
      </c>
      <c r="D1988" s="158">
        <v>1</v>
      </c>
      <c r="E1988" s="140">
        <v>0</v>
      </c>
      <c r="F1988" s="121" t="s">
        <v>25</v>
      </c>
      <c r="G1988" s="141" t="e">
        <f ca="1">_xludf.IFS(F1988=BASE_DATOS!R$2,"N/A",F1988=BASE_DATOS!R$3,"N/A",F1988=BASE_DATOS!R$4,"INDICAR",F1988=BASE_DATOS!R$7,"N/A",F1988=BASE_DATOS!R$5,"INDICAR",F1988=BASE_DATOS!R$6,"INDICAR",F1988=BASE_DATOS!R$8," INDICAR",F1988=BASE_DATOS!R$9," ")</f>
        <v>#NAME?</v>
      </c>
      <c r="H1988" s="121" t="s">
        <v>430</v>
      </c>
      <c r="I1988" s="122">
        <v>0.2</v>
      </c>
      <c r="J1988" s="122">
        <v>0.2</v>
      </c>
      <c r="K1988" s="122">
        <v>0.2</v>
      </c>
      <c r="L1988" s="122">
        <v>0.2</v>
      </c>
      <c r="M1988" s="122">
        <v>0.2</v>
      </c>
      <c r="N1988" s="123">
        <f t="shared" ref="N1988:N2020" si="51">SUM(I1988:M1988)</f>
        <v>1</v>
      </c>
    </row>
    <row r="1989" spans="1:14" ht="50">
      <c r="A1989" s="249"/>
      <c r="B1989" s="137" t="s">
        <v>111</v>
      </c>
      <c r="C1989" s="138" t="s">
        <v>908</v>
      </c>
      <c r="D1989" s="158">
        <v>3</v>
      </c>
      <c r="E1989" s="140">
        <v>1</v>
      </c>
      <c r="F1989" s="121" t="s">
        <v>25</v>
      </c>
      <c r="G1989" s="160" t="e">
        <f ca="1">_xludf.IFS(F1989=BASE_DATOS!R$2,"N/A",F1989=BASE_DATOS!R$3,"N/A",F1989=BASE_DATOS!R$4,"INDICAR",F1989=BASE_DATOS!R$7,"N/A",F1989=BASE_DATOS!R$5,"INDICAR",F1989=BASE_DATOS!R$6,"INDICAR",F1989=BASE_DATOS!R$8," INDICAR",F1989=BASE_DATOS!R$9," ")</f>
        <v>#NAME?</v>
      </c>
      <c r="H1989" s="121" t="s">
        <v>430</v>
      </c>
      <c r="I1989" s="122">
        <v>0.2</v>
      </c>
      <c r="J1989" s="122">
        <v>0.2</v>
      </c>
      <c r="K1989" s="122">
        <v>0.2</v>
      </c>
      <c r="L1989" s="122">
        <v>0.2</v>
      </c>
      <c r="M1989" s="122">
        <v>0.2</v>
      </c>
      <c r="N1989" s="123">
        <f t="shared" si="51"/>
        <v>1</v>
      </c>
    </row>
    <row r="1990" spans="1:14" ht="37.5">
      <c r="A1990" s="249"/>
      <c r="B1990" s="137" t="s">
        <v>135</v>
      </c>
      <c r="C1990" s="239" t="s">
        <v>909</v>
      </c>
      <c r="D1990" s="162">
        <v>10</v>
      </c>
      <c r="E1990" s="156">
        <v>0</v>
      </c>
      <c r="F1990" s="114" t="s">
        <v>25</v>
      </c>
      <c r="G1990" s="141" t="e">
        <f ca="1">_xludf.IFS(F1990=BASE_DATOS!R$2,"N/A",F1990=BASE_DATOS!R$3,"N/A",F1990=BASE_DATOS!R$4,"INDICAR",F1990=BASE_DATOS!R$7,"N/A",F1990=BASE_DATOS!R$5,"INDICAR",F1990=BASE_DATOS!R$6,"INDICAR",F1990=BASE_DATOS!R$8," INDICAR",F1990=BASE_DATOS!R$9," ")</f>
        <v>#NAME?</v>
      </c>
      <c r="H1990" s="121" t="s">
        <v>430</v>
      </c>
      <c r="I1990" s="127">
        <v>0.2</v>
      </c>
      <c r="J1990" s="127">
        <v>0.2</v>
      </c>
      <c r="K1990" s="127">
        <v>0.2</v>
      </c>
      <c r="L1990" s="127">
        <v>0.2</v>
      </c>
      <c r="M1990" s="127">
        <v>0.2</v>
      </c>
      <c r="N1990" s="123">
        <f t="shared" si="51"/>
        <v>1</v>
      </c>
    </row>
    <row r="1991" spans="1:14" ht="62.5">
      <c r="A1991" s="249"/>
      <c r="B1991" s="137" t="s">
        <v>135</v>
      </c>
      <c r="C1991" s="138" t="s">
        <v>910</v>
      </c>
      <c r="D1991" s="162">
        <v>2</v>
      </c>
      <c r="E1991" s="156">
        <v>0</v>
      </c>
      <c r="F1991" s="114" t="s">
        <v>25</v>
      </c>
      <c r="G1991" s="141" t="e">
        <f ca="1">_xludf.IFS(F1991=BASE_DATOS!R$2,"N/A",F1991=BASE_DATOS!R$3,"N/A",F1991=BASE_DATOS!R$4,"INDICAR",F1991=BASE_DATOS!R$7,"N/A",F1991=BASE_DATOS!R$5,"INDICAR",F1991=BASE_DATOS!R$6,"INDICAR",F1991=BASE_DATOS!R$8," INDICAR",F1991=BASE_DATOS!R$9," ")</f>
        <v>#NAME?</v>
      </c>
      <c r="H1991" s="121" t="s">
        <v>430</v>
      </c>
      <c r="I1991" s="127">
        <v>0.2</v>
      </c>
      <c r="J1991" s="127">
        <v>0.2</v>
      </c>
      <c r="K1991" s="127">
        <v>0.2</v>
      </c>
      <c r="L1991" s="127">
        <v>0.2</v>
      </c>
      <c r="M1991" s="127">
        <v>0.2</v>
      </c>
      <c r="N1991" s="123">
        <f t="shared" si="51"/>
        <v>1</v>
      </c>
    </row>
    <row r="1992" spans="1:14" ht="37.5">
      <c r="A1992" s="249"/>
      <c r="B1992" s="137" t="s">
        <v>39</v>
      </c>
      <c r="C1992" s="138" t="s">
        <v>911</v>
      </c>
      <c r="D1992" s="162">
        <v>5</v>
      </c>
      <c r="E1992" s="103">
        <v>0</v>
      </c>
      <c r="F1992" s="121" t="s">
        <v>103</v>
      </c>
      <c r="G1992" s="141" t="e">
        <f ca="1">_xludf.IFS(F1992=BASE_DATOS!R$2,"N/A",F1992=BASE_DATOS!R$3,"N/A",F1992=BASE_DATOS!R$4,"INDICAR",F1992=BASE_DATOS!R$7,"N/A",F1992=BASE_DATOS!R$5,"INDICAR",F1992=BASE_DATOS!R$6,"INDICAR",F1992=BASE_DATOS!R$8," INDICAR",F1992=BASE_DATOS!R$9," ")</f>
        <v>#NAME?</v>
      </c>
      <c r="H1992" s="126" t="s">
        <v>430</v>
      </c>
      <c r="I1992" s="127">
        <v>0.4</v>
      </c>
      <c r="J1992" s="127">
        <v>0.15</v>
      </c>
      <c r="K1992" s="127">
        <v>0.15</v>
      </c>
      <c r="L1992" s="127">
        <v>0.15</v>
      </c>
      <c r="M1992" s="127">
        <v>0.15</v>
      </c>
      <c r="N1992" s="123">
        <f t="shared" si="51"/>
        <v>1</v>
      </c>
    </row>
    <row r="1993" spans="1:14" ht="37.5">
      <c r="A1993" s="249"/>
      <c r="B1993" s="137" t="s">
        <v>55</v>
      </c>
      <c r="C1993" s="138" t="s">
        <v>912</v>
      </c>
      <c r="D1993" s="158">
        <v>10</v>
      </c>
      <c r="E1993" s="140">
        <v>0</v>
      </c>
      <c r="F1993" s="121" t="s">
        <v>103</v>
      </c>
      <c r="G1993" s="160" t="e">
        <f ca="1">_xludf.IFS(F1993=BASE_DATOS!R$2,"N/A",F1993=BASE_DATOS!R$3,"N/A",F1993=BASE_DATOS!R$4,"INDICAR",F1993=BASE_DATOS!R$7,"N/A",F1993=BASE_DATOS!R$5,"INDICAR",F1993=BASE_DATOS!R$6,"INDICAR",F1993=BASE_DATOS!R$8," INDICAR",F1993=BASE_DATOS!R$9," ")</f>
        <v>#NAME?</v>
      </c>
      <c r="H1993" s="121" t="s">
        <v>430</v>
      </c>
      <c r="I1993" s="122">
        <v>0.2</v>
      </c>
      <c r="J1993" s="122">
        <v>0.2</v>
      </c>
      <c r="K1993" s="122">
        <v>0.2</v>
      </c>
      <c r="L1993" s="122">
        <v>0.2</v>
      </c>
      <c r="M1993" s="122">
        <v>0.2</v>
      </c>
      <c r="N1993" s="123">
        <f t="shared" si="51"/>
        <v>1</v>
      </c>
    </row>
    <row r="1994" spans="1:14" ht="50">
      <c r="A1994" s="249"/>
      <c r="B1994" s="137" t="s">
        <v>142</v>
      </c>
      <c r="C1994" s="138" t="s">
        <v>913</v>
      </c>
      <c r="D1994" s="158">
        <v>10</v>
      </c>
      <c r="E1994" s="140"/>
      <c r="F1994" s="121" t="s">
        <v>25</v>
      </c>
      <c r="G1994" s="160" t="e">
        <f ca="1">_xludf.IFS(F1994=BASE_DATOS!R$2,"N/A",F1994=BASE_DATOS!R$3,"N/A",F1994=BASE_DATOS!R$4,"INDICAR",F1994=BASE_DATOS!R$7,"N/A",F1994=BASE_DATOS!R$5,"INDICAR",F1994=BASE_DATOS!R$6,"INDICAR",F1994=BASE_DATOS!R$8," INDICAR",F1994=BASE_DATOS!R$9," ")</f>
        <v>#NAME?</v>
      </c>
      <c r="H1994" s="121" t="s">
        <v>430</v>
      </c>
      <c r="I1994" s="122">
        <v>0.2</v>
      </c>
      <c r="J1994" s="122">
        <v>0.2</v>
      </c>
      <c r="K1994" s="122">
        <v>0.2</v>
      </c>
      <c r="L1994" s="122">
        <v>0.2</v>
      </c>
      <c r="M1994" s="122">
        <v>0.2</v>
      </c>
      <c r="N1994" s="123">
        <f t="shared" si="51"/>
        <v>1</v>
      </c>
    </row>
    <row r="1995" spans="1:14" ht="25">
      <c r="A1995" s="249"/>
      <c r="B1995" s="137" t="s">
        <v>99</v>
      </c>
      <c r="C1995" s="140" t="s">
        <v>914</v>
      </c>
      <c r="D1995" s="158">
        <v>1</v>
      </c>
      <c r="E1995" s="140"/>
      <c r="F1995" s="121" t="s">
        <v>103</v>
      </c>
      <c r="G1995" s="160" t="e">
        <f ca="1">_xludf.IFS(F1995=BASE_DATOS!R$2,"N/A",F1995=BASE_DATOS!R$3,"N/A",F1995=BASE_DATOS!R$4,"INDICAR",F1995=BASE_DATOS!R$7,"N/A",F1995=BASE_DATOS!R$5,"INDICAR",F1995=BASE_DATOS!R$6,"INDICAR",F1995=BASE_DATOS!R$8," INDICAR",F1995=BASE_DATOS!R$9," ")</f>
        <v>#NAME?</v>
      </c>
      <c r="H1995" s="121" t="s">
        <v>430</v>
      </c>
      <c r="I1995" s="122">
        <v>0.2</v>
      </c>
      <c r="J1995" s="122">
        <v>0.2</v>
      </c>
      <c r="K1995" s="122">
        <v>0.2</v>
      </c>
      <c r="L1995" s="122">
        <v>0.2</v>
      </c>
      <c r="M1995" s="122">
        <v>0.2</v>
      </c>
      <c r="N1995" s="123">
        <f t="shared" si="51"/>
        <v>1</v>
      </c>
    </row>
    <row r="1996" spans="1:14" ht="14.5" hidden="1">
      <c r="A1996" s="249"/>
      <c r="B1996" s="137"/>
      <c r="C1996" s="138"/>
      <c r="D1996" s="158"/>
      <c r="E1996" s="140"/>
      <c r="F1996" s="121"/>
      <c r="G1996" s="160" t="e">
        <f ca="1">_xludf.IFS(F1996=BASE_DATOS!R$2,"N/A",F1996=BASE_DATOS!R$3,"N/A",F1996=BASE_DATOS!R$4,"INDICAR",F1996=BASE_DATOS!R$7,"N/A",F1996=BASE_DATOS!R$5,"INDICAR",F1996=BASE_DATOS!R$6,"INDICAR",F1996=BASE_DATOS!R$8," INDICAR",F1996=BASE_DATOS!R$9," ")</f>
        <v>#NAME?</v>
      </c>
      <c r="H1996" s="121"/>
      <c r="I1996" s="122"/>
      <c r="J1996" s="122"/>
      <c r="K1996" s="122"/>
      <c r="L1996" s="122"/>
      <c r="M1996" s="122"/>
      <c r="N1996" s="123">
        <f t="shared" si="51"/>
        <v>0</v>
      </c>
    </row>
    <row r="1997" spans="1:14" ht="14.5" hidden="1">
      <c r="A1997" s="249"/>
      <c r="B1997" s="137"/>
      <c r="C1997" s="138"/>
      <c r="D1997" s="158"/>
      <c r="E1997" s="140"/>
      <c r="F1997" s="121"/>
      <c r="G1997" s="160" t="e">
        <f ca="1">_xludf.IFS(F1997=BASE_DATOS!R$2,"N/A",F1997=BASE_DATOS!R$3,"N/A",F1997=BASE_DATOS!R$4,"INDICAR",F1997=BASE_DATOS!R$7,"N/A",F1997=BASE_DATOS!R$5,"INDICAR",F1997=BASE_DATOS!R$6,"INDICAR",F1997=BASE_DATOS!R$8," INDICAR",F1997=BASE_DATOS!R$9," ")</f>
        <v>#NAME?</v>
      </c>
      <c r="H1997" s="121"/>
      <c r="I1997" s="122"/>
      <c r="J1997" s="122"/>
      <c r="K1997" s="122"/>
      <c r="L1997" s="122"/>
      <c r="M1997" s="122"/>
      <c r="N1997" s="123">
        <f t="shared" si="51"/>
        <v>0</v>
      </c>
    </row>
    <row r="1998" spans="1:14" ht="14.5" hidden="1">
      <c r="A1998" s="250"/>
      <c r="B1998" s="137"/>
      <c r="C1998" s="140"/>
      <c r="D1998" s="158"/>
      <c r="E1998" s="140"/>
      <c r="F1998" s="121"/>
      <c r="G1998" s="160" t="e">
        <f ca="1">_xludf.IFS(F1998=BASE_DATOS!R$2,"N/A",F1998=BASE_DATOS!R$3,"N/A",F1998=BASE_DATOS!R$4,"INDICAR",F1998=BASE_DATOS!R$7,"N/A",F1998=BASE_DATOS!R$5,"INDICAR",F1998=BASE_DATOS!R$6,"INDICAR",F1998=BASE_DATOS!R$8," INDICAR",F1998=BASE_DATOS!R$9," ")</f>
        <v>#NAME?</v>
      </c>
      <c r="H1998" s="121"/>
      <c r="I1998" s="122"/>
      <c r="J1998" s="122"/>
      <c r="K1998" s="122"/>
      <c r="L1998" s="122"/>
      <c r="M1998" s="122"/>
      <c r="N1998" s="123">
        <f t="shared" si="51"/>
        <v>0</v>
      </c>
    </row>
    <row r="1999" spans="1:14" ht="14.5" hidden="1">
      <c r="A1999" s="251"/>
      <c r="B1999" s="137"/>
      <c r="C1999" s="138"/>
      <c r="D1999" s="158"/>
      <c r="E1999" s="140"/>
      <c r="F1999" s="121"/>
      <c r="G1999" s="160" t="e">
        <f ca="1">_xludf.IFS(F1999=BASE_DATOS!R$2,"N/A",F1999=BASE_DATOS!R$3,"N/A",F1999=BASE_DATOS!R$4,"INDICAR",F1999=BASE_DATOS!R$7,"N/A",F1999=BASE_DATOS!R$5,"INDICAR",F1999=BASE_DATOS!R$6,"INDICAR",F1999=BASE_DATOS!R$8," INDICAR",F1999=BASE_DATOS!R$9," ")</f>
        <v>#NAME?</v>
      </c>
      <c r="H1999" s="121"/>
      <c r="I1999" s="122"/>
      <c r="J1999" s="122"/>
      <c r="K1999" s="122"/>
      <c r="L1999" s="122"/>
      <c r="M1999" s="122"/>
      <c r="N1999" s="123">
        <f t="shared" si="51"/>
        <v>0</v>
      </c>
    </row>
    <row r="2000" spans="1:14" ht="14.5" hidden="1">
      <c r="A2000" s="252"/>
      <c r="B2000" s="137"/>
      <c r="C2000" s="138"/>
      <c r="D2000" s="158"/>
      <c r="E2000" s="140"/>
      <c r="F2000" s="121"/>
      <c r="G2000" s="160" t="e">
        <f ca="1">_xludf.IFS(F2000=BASE_DATOS!R$2,"N/A",F2000=BASE_DATOS!R$3,"N/A",F2000=BASE_DATOS!R$4,"INDICAR",F2000=BASE_DATOS!R$7,"N/A",F2000=BASE_DATOS!R$5,"INDICAR",F2000=BASE_DATOS!R$6,"INDICAR",F2000=BASE_DATOS!R$8," INDICAR",F2000=BASE_DATOS!R$9," ")</f>
        <v>#NAME?</v>
      </c>
      <c r="H2000" s="121"/>
      <c r="I2000" s="122"/>
      <c r="J2000" s="122"/>
      <c r="K2000" s="122"/>
      <c r="L2000" s="122"/>
      <c r="M2000" s="122"/>
      <c r="N2000" s="123">
        <f t="shared" si="51"/>
        <v>0</v>
      </c>
    </row>
    <row r="2001" spans="1:14" ht="14.5" hidden="1">
      <c r="A2001" s="252"/>
      <c r="B2001" s="137"/>
      <c r="C2001" s="138"/>
      <c r="D2001" s="158"/>
      <c r="E2001" s="140"/>
      <c r="F2001" s="121"/>
      <c r="G2001" s="160" t="e">
        <f ca="1">_xludf.IFS(F2001=BASE_DATOS!R$2,"N/A",F2001=BASE_DATOS!R$3,"N/A",F2001=BASE_DATOS!R$4,"INDICAR",F2001=BASE_DATOS!R$7,"N/A",F2001=BASE_DATOS!R$5,"INDICAR",F2001=BASE_DATOS!R$6,"INDICAR",F2001=BASE_DATOS!R$8," INDICAR",F2001=BASE_DATOS!R$9," ")</f>
        <v>#NAME?</v>
      </c>
      <c r="H2001" s="121"/>
      <c r="I2001" s="122"/>
      <c r="J2001" s="122"/>
      <c r="K2001" s="122"/>
      <c r="L2001" s="122"/>
      <c r="M2001" s="122"/>
      <c r="N2001" s="123">
        <f t="shared" si="51"/>
        <v>0</v>
      </c>
    </row>
    <row r="2002" spans="1:14" ht="14.5" hidden="1">
      <c r="A2002" s="252"/>
      <c r="B2002" s="137"/>
      <c r="C2002" s="138"/>
      <c r="D2002" s="158"/>
      <c r="E2002" s="140"/>
      <c r="F2002" s="121"/>
      <c r="G2002" s="160" t="e">
        <f ca="1">_xludf.IFS(F2002=BASE_DATOS!R$2,"N/A",F2002=BASE_DATOS!R$3,"N/A",F2002=BASE_DATOS!R$4,"INDICAR",F2002=BASE_DATOS!R$7,"N/A",F2002=BASE_DATOS!R$5,"INDICAR",F2002=BASE_DATOS!R$6,"INDICAR",F2002=BASE_DATOS!R$8," INDICAR",F2002=BASE_DATOS!R$9," ")</f>
        <v>#NAME?</v>
      </c>
      <c r="H2002" s="121"/>
      <c r="I2002" s="122"/>
      <c r="J2002" s="122"/>
      <c r="K2002" s="122"/>
      <c r="L2002" s="122"/>
      <c r="M2002" s="122"/>
      <c r="N2002" s="123">
        <f t="shared" si="51"/>
        <v>0</v>
      </c>
    </row>
    <row r="2003" spans="1:14" ht="14.5" hidden="1">
      <c r="A2003" s="252"/>
      <c r="B2003" s="137"/>
      <c r="C2003" s="138"/>
      <c r="D2003" s="158"/>
      <c r="E2003" s="140"/>
      <c r="F2003" s="121"/>
      <c r="G2003" s="160" t="e">
        <f ca="1">_xludf.IFS(F2003=BASE_DATOS!R$2,"N/A",F2003=BASE_DATOS!R$3,"N/A",F2003=BASE_DATOS!R$4,"INDICAR",F2003=BASE_DATOS!R$7,"N/A",F2003=BASE_DATOS!R$5,"INDICAR",F2003=BASE_DATOS!R$6,"INDICAR",F2003=BASE_DATOS!R$8," INDICAR",F2003=BASE_DATOS!R$9," ")</f>
        <v>#NAME?</v>
      </c>
      <c r="H2003" s="121"/>
      <c r="I2003" s="122"/>
      <c r="J2003" s="122"/>
      <c r="K2003" s="122"/>
      <c r="L2003" s="122"/>
      <c r="M2003" s="122"/>
      <c r="N2003" s="123">
        <f t="shared" si="51"/>
        <v>0</v>
      </c>
    </row>
    <row r="2004" spans="1:14" ht="14.5" hidden="1">
      <c r="A2004" s="252"/>
      <c r="B2004" s="137"/>
      <c r="C2004" s="138"/>
      <c r="D2004" s="158"/>
      <c r="E2004" s="140"/>
      <c r="F2004" s="121"/>
      <c r="G2004" s="160" t="e">
        <f ca="1">_xludf.IFS(F2004=BASE_DATOS!R$2,"N/A",F2004=BASE_DATOS!R$3,"N/A",F2004=BASE_DATOS!R$4,"INDICAR",F2004=BASE_DATOS!R$7,"N/A",F2004=BASE_DATOS!R$5,"INDICAR",F2004=BASE_DATOS!R$6,"INDICAR",F2004=BASE_DATOS!R$8," INDICAR",F2004=BASE_DATOS!R$9," ")</f>
        <v>#NAME?</v>
      </c>
      <c r="H2004" s="121"/>
      <c r="I2004" s="122"/>
      <c r="J2004" s="122"/>
      <c r="K2004" s="122"/>
      <c r="L2004" s="122"/>
      <c r="M2004" s="122"/>
      <c r="N2004" s="123">
        <f t="shared" si="51"/>
        <v>0</v>
      </c>
    </row>
    <row r="2005" spans="1:14" ht="14.5" hidden="1">
      <c r="A2005" s="252"/>
      <c r="B2005" s="137"/>
      <c r="C2005" s="138"/>
      <c r="D2005" s="158"/>
      <c r="E2005" s="140"/>
      <c r="F2005" s="121"/>
      <c r="G2005" s="160" t="e">
        <f ca="1">_xludf.IFS(F2005=BASE_DATOS!R$2,"N/A",F2005=BASE_DATOS!R$3,"N/A",F2005=BASE_DATOS!R$4,"INDICAR",F2005=BASE_DATOS!R$7,"N/A",F2005=BASE_DATOS!R$5,"INDICAR",F2005=BASE_DATOS!R$6,"INDICAR",F2005=BASE_DATOS!R$8," INDICAR",F2005=BASE_DATOS!R$9," ")</f>
        <v>#NAME?</v>
      </c>
      <c r="H2005" s="121"/>
      <c r="I2005" s="122"/>
      <c r="J2005" s="122"/>
      <c r="K2005" s="122"/>
      <c r="L2005" s="122"/>
      <c r="M2005" s="122"/>
      <c r="N2005" s="123">
        <f t="shared" si="51"/>
        <v>0</v>
      </c>
    </row>
    <row r="2006" spans="1:14" ht="14.5" hidden="1">
      <c r="A2006" s="252"/>
      <c r="B2006" s="137"/>
      <c r="C2006" s="138"/>
      <c r="D2006" s="158"/>
      <c r="E2006" s="140"/>
      <c r="F2006" s="121"/>
      <c r="G2006" s="160" t="e">
        <f ca="1">_xludf.IFS(F2006=BASE_DATOS!R$2,"N/A",F2006=BASE_DATOS!R$3,"N/A",F2006=BASE_DATOS!R$4,"INDICAR",F2006=BASE_DATOS!R$7,"N/A",F2006=BASE_DATOS!R$5,"INDICAR",F2006=BASE_DATOS!R$6,"INDICAR",F2006=BASE_DATOS!R$8," INDICAR",F2006=BASE_DATOS!R$9," ")</f>
        <v>#NAME?</v>
      </c>
      <c r="H2006" s="121"/>
      <c r="I2006" s="122"/>
      <c r="J2006" s="122"/>
      <c r="K2006" s="122"/>
      <c r="L2006" s="122"/>
      <c r="M2006" s="122"/>
      <c r="N2006" s="123">
        <f t="shared" si="51"/>
        <v>0</v>
      </c>
    </row>
    <row r="2007" spans="1:14" ht="14.5" hidden="1">
      <c r="A2007" s="252"/>
      <c r="B2007" s="137"/>
      <c r="C2007" s="138"/>
      <c r="D2007" s="158"/>
      <c r="E2007" s="140"/>
      <c r="F2007" s="121"/>
      <c r="G2007" s="160" t="e">
        <f ca="1">_xludf.IFS(F2007=BASE_DATOS!R$2,"N/A",F2007=BASE_DATOS!R$3,"N/A",F2007=BASE_DATOS!R$4,"INDICAR",F2007=BASE_DATOS!R$7,"N/A",F2007=BASE_DATOS!R$5,"INDICAR",F2007=BASE_DATOS!R$6,"INDICAR",F2007=BASE_DATOS!R$8," INDICAR",F2007=BASE_DATOS!R$9," ")</f>
        <v>#NAME?</v>
      </c>
      <c r="H2007" s="121"/>
      <c r="I2007" s="122"/>
      <c r="J2007" s="122"/>
      <c r="K2007" s="122"/>
      <c r="L2007" s="122"/>
      <c r="M2007" s="122"/>
      <c r="N2007" s="123">
        <f t="shared" si="51"/>
        <v>0</v>
      </c>
    </row>
    <row r="2008" spans="1:14" ht="14.5" hidden="1">
      <c r="A2008" s="252"/>
      <c r="B2008" s="137"/>
      <c r="C2008" s="138"/>
      <c r="D2008" s="158"/>
      <c r="E2008" s="140"/>
      <c r="F2008" s="121"/>
      <c r="G2008" s="160" t="e">
        <f ca="1">_xludf.IFS(F2008=BASE_DATOS!R$2,"N/A",F2008=BASE_DATOS!R$3,"N/A",F2008=BASE_DATOS!R$4,"INDICAR",F2008=BASE_DATOS!R$7,"N/A",F2008=BASE_DATOS!R$5,"INDICAR",F2008=BASE_DATOS!R$6,"INDICAR",F2008=BASE_DATOS!R$8," INDICAR",F2008=BASE_DATOS!R$9," ")</f>
        <v>#NAME?</v>
      </c>
      <c r="H2008" s="121"/>
      <c r="I2008" s="122"/>
      <c r="J2008" s="122"/>
      <c r="K2008" s="122"/>
      <c r="L2008" s="122"/>
      <c r="M2008" s="122"/>
      <c r="N2008" s="123">
        <f t="shared" si="51"/>
        <v>0</v>
      </c>
    </row>
    <row r="2009" spans="1:14" ht="14.5" hidden="1">
      <c r="A2009" s="253"/>
      <c r="B2009" s="137"/>
      <c r="C2009" s="140"/>
      <c r="D2009" s="158"/>
      <c r="E2009" s="140"/>
      <c r="F2009" s="121"/>
      <c r="G2009" s="160" t="e">
        <f ca="1">_xludf.IFS(F2009=BASE_DATOS!R$2,"N/A",F2009=BASE_DATOS!R$3,"N/A",F2009=BASE_DATOS!R$4,"INDICAR",F2009=BASE_DATOS!R$7,"N/A",F2009=BASE_DATOS!R$5,"INDICAR",F2009=BASE_DATOS!R$6,"INDICAR",F2009=BASE_DATOS!R$8," INDICAR",F2009=BASE_DATOS!R$9," ")</f>
        <v>#NAME?</v>
      </c>
      <c r="H2009" s="121"/>
      <c r="I2009" s="122"/>
      <c r="J2009" s="122"/>
      <c r="K2009" s="122"/>
      <c r="L2009" s="122"/>
      <c r="M2009" s="122"/>
      <c r="N2009" s="123">
        <f t="shared" si="51"/>
        <v>0</v>
      </c>
    </row>
    <row r="2010" spans="1:14" ht="14.5" hidden="1">
      <c r="A2010" s="251"/>
      <c r="B2010" s="137"/>
      <c r="C2010" s="138"/>
      <c r="D2010" s="158"/>
      <c r="E2010" s="140"/>
      <c r="F2010" s="121"/>
      <c r="G2010" s="160" t="e">
        <f ca="1">_xludf.IFS(F2010=BASE_DATOS!R$2,"N/A",F2010=BASE_DATOS!R$3,"N/A",F2010=BASE_DATOS!R$4,"INDICAR",F2010=BASE_DATOS!R$7,"N/A",F2010=BASE_DATOS!R$5,"INDICAR",F2010=BASE_DATOS!R$6,"INDICAR",F2010=BASE_DATOS!R$8," INDICAR",F2010=BASE_DATOS!R$9," ")</f>
        <v>#NAME?</v>
      </c>
      <c r="H2010" s="121"/>
      <c r="I2010" s="122"/>
      <c r="J2010" s="122"/>
      <c r="K2010" s="122"/>
      <c r="L2010" s="122"/>
      <c r="M2010" s="122"/>
      <c r="N2010" s="123">
        <f t="shared" si="51"/>
        <v>0</v>
      </c>
    </row>
    <row r="2011" spans="1:14" ht="14.5" hidden="1">
      <c r="A2011" s="252"/>
      <c r="B2011" s="137"/>
      <c r="C2011" s="138"/>
      <c r="D2011" s="158"/>
      <c r="E2011" s="140"/>
      <c r="F2011" s="121"/>
      <c r="G2011" s="160" t="e">
        <f ca="1">_xludf.IFS(F2011=BASE_DATOS!R$2,"N/A",F2011=BASE_DATOS!R$3,"N/A",F2011=BASE_DATOS!R$4,"INDICAR",F2011=BASE_DATOS!R$7,"N/A",F2011=BASE_DATOS!R$5,"INDICAR",F2011=BASE_DATOS!R$6,"INDICAR",F2011=BASE_DATOS!R$8," INDICAR",F2011=BASE_DATOS!R$9," ")</f>
        <v>#NAME?</v>
      </c>
      <c r="H2011" s="121"/>
      <c r="I2011" s="122"/>
      <c r="J2011" s="122"/>
      <c r="K2011" s="122"/>
      <c r="L2011" s="122"/>
      <c r="M2011" s="122"/>
      <c r="N2011" s="123">
        <f t="shared" si="51"/>
        <v>0</v>
      </c>
    </row>
    <row r="2012" spans="1:14" ht="14.5" hidden="1">
      <c r="A2012" s="252"/>
      <c r="B2012" s="137"/>
      <c r="C2012" s="138"/>
      <c r="D2012" s="158"/>
      <c r="E2012" s="140"/>
      <c r="F2012" s="121"/>
      <c r="G2012" s="160" t="e">
        <f ca="1">_xludf.IFS(F2012=BASE_DATOS!R$2,"N/A",F2012=BASE_DATOS!R$3,"N/A",F2012=BASE_DATOS!R$4,"INDICAR",F2012=BASE_DATOS!R$7,"N/A",F2012=BASE_DATOS!R$5,"INDICAR",F2012=BASE_DATOS!R$6,"INDICAR",F2012=BASE_DATOS!R$8," INDICAR",F2012=BASE_DATOS!R$9," ")</f>
        <v>#NAME?</v>
      </c>
      <c r="H2012" s="121"/>
      <c r="I2012" s="122"/>
      <c r="J2012" s="122"/>
      <c r="K2012" s="122"/>
      <c r="L2012" s="122"/>
      <c r="M2012" s="122"/>
      <c r="N2012" s="123">
        <f t="shared" si="51"/>
        <v>0</v>
      </c>
    </row>
    <row r="2013" spans="1:14" ht="14.5" hidden="1">
      <c r="A2013" s="252"/>
      <c r="B2013" s="137"/>
      <c r="C2013" s="138"/>
      <c r="D2013" s="158"/>
      <c r="E2013" s="140"/>
      <c r="F2013" s="121"/>
      <c r="G2013" s="160" t="e">
        <f ca="1">_xludf.IFS(F2013=BASE_DATOS!R$2,"N/A",F2013=BASE_DATOS!R$3,"N/A",F2013=BASE_DATOS!R$4,"INDICAR",F2013=BASE_DATOS!R$7,"N/A",F2013=BASE_DATOS!R$5,"INDICAR",F2013=BASE_DATOS!R$6,"INDICAR",F2013=BASE_DATOS!R$8," INDICAR",F2013=BASE_DATOS!R$9," ")</f>
        <v>#NAME?</v>
      </c>
      <c r="H2013" s="121"/>
      <c r="I2013" s="122"/>
      <c r="J2013" s="122"/>
      <c r="K2013" s="122"/>
      <c r="L2013" s="122"/>
      <c r="M2013" s="122"/>
      <c r="N2013" s="123">
        <f t="shared" si="51"/>
        <v>0</v>
      </c>
    </row>
    <row r="2014" spans="1:14" ht="14.5" hidden="1">
      <c r="A2014" s="252"/>
      <c r="B2014" s="137"/>
      <c r="C2014" s="138"/>
      <c r="D2014" s="158"/>
      <c r="E2014" s="140"/>
      <c r="F2014" s="121"/>
      <c r="G2014" s="160" t="e">
        <f ca="1">_xludf.IFS(F2014=BASE_DATOS!R$2,"N/A",F2014=BASE_DATOS!R$3,"N/A",F2014=BASE_DATOS!R$4,"INDICAR",F2014=BASE_DATOS!R$7,"N/A",F2014=BASE_DATOS!R$5,"INDICAR",F2014=BASE_DATOS!R$6,"INDICAR",F2014=BASE_DATOS!R$8," INDICAR",F2014=BASE_DATOS!R$9," ")</f>
        <v>#NAME?</v>
      </c>
      <c r="H2014" s="121"/>
      <c r="I2014" s="122"/>
      <c r="J2014" s="122"/>
      <c r="K2014" s="122"/>
      <c r="L2014" s="122"/>
      <c r="M2014" s="122"/>
      <c r="N2014" s="123">
        <f t="shared" si="51"/>
        <v>0</v>
      </c>
    </row>
    <row r="2015" spans="1:14" ht="14.5" hidden="1">
      <c r="A2015" s="252"/>
      <c r="B2015" s="137"/>
      <c r="C2015" s="138"/>
      <c r="D2015" s="158"/>
      <c r="E2015" s="140"/>
      <c r="F2015" s="121"/>
      <c r="G2015" s="160" t="e">
        <f ca="1">_xludf.IFS(F2015=BASE_DATOS!R$2,"N/A",F2015=BASE_DATOS!R$3,"N/A",F2015=BASE_DATOS!R$4,"INDICAR",F2015=BASE_DATOS!R$7,"N/A",F2015=BASE_DATOS!R$5,"INDICAR",F2015=BASE_DATOS!R$6,"INDICAR",F2015=BASE_DATOS!R$8," INDICAR",F2015=BASE_DATOS!R$9," ")</f>
        <v>#NAME?</v>
      </c>
      <c r="H2015" s="121"/>
      <c r="I2015" s="122"/>
      <c r="J2015" s="122"/>
      <c r="K2015" s="122"/>
      <c r="L2015" s="122"/>
      <c r="M2015" s="122"/>
      <c r="N2015" s="123">
        <f t="shared" si="51"/>
        <v>0</v>
      </c>
    </row>
    <row r="2016" spans="1:14" ht="14.5" hidden="1">
      <c r="A2016" s="252"/>
      <c r="B2016" s="137"/>
      <c r="C2016" s="138"/>
      <c r="D2016" s="158"/>
      <c r="E2016" s="140"/>
      <c r="F2016" s="121"/>
      <c r="G2016" s="160" t="e">
        <f ca="1">_xludf.IFS(F2016=BASE_DATOS!R$2,"N/A",F2016=BASE_DATOS!R$3,"N/A",F2016=BASE_DATOS!R$4,"INDICAR",F2016=BASE_DATOS!R$7,"N/A",F2016=BASE_DATOS!R$5,"INDICAR",F2016=BASE_DATOS!R$6,"INDICAR",F2016=BASE_DATOS!R$8," INDICAR",F2016=BASE_DATOS!R$9," ")</f>
        <v>#NAME?</v>
      </c>
      <c r="H2016" s="121"/>
      <c r="I2016" s="122"/>
      <c r="J2016" s="122"/>
      <c r="K2016" s="122"/>
      <c r="L2016" s="122"/>
      <c r="M2016" s="122"/>
      <c r="N2016" s="123">
        <f t="shared" si="51"/>
        <v>0</v>
      </c>
    </row>
    <row r="2017" spans="1:14" ht="14.5" hidden="1">
      <c r="A2017" s="252"/>
      <c r="B2017" s="137"/>
      <c r="C2017" s="138"/>
      <c r="D2017" s="158"/>
      <c r="E2017" s="140"/>
      <c r="F2017" s="121"/>
      <c r="G2017" s="160" t="e">
        <f ca="1">_xludf.IFS(F2017=BASE_DATOS!R$2,"N/A",F2017=BASE_DATOS!R$3,"N/A",F2017=BASE_DATOS!R$4,"INDICAR",F2017=BASE_DATOS!R$7,"N/A",F2017=BASE_DATOS!R$5,"INDICAR",F2017=BASE_DATOS!R$6,"INDICAR",F2017=BASE_DATOS!R$8," INDICAR",F2017=BASE_DATOS!R$9," ")</f>
        <v>#NAME?</v>
      </c>
      <c r="H2017" s="121"/>
      <c r="I2017" s="122"/>
      <c r="J2017" s="122"/>
      <c r="K2017" s="122"/>
      <c r="L2017" s="122"/>
      <c r="M2017" s="122"/>
      <c r="N2017" s="123">
        <f t="shared" si="51"/>
        <v>0</v>
      </c>
    </row>
    <row r="2018" spans="1:14" ht="14.5" hidden="1">
      <c r="A2018" s="252"/>
      <c r="B2018" s="137"/>
      <c r="C2018" s="138"/>
      <c r="D2018" s="158"/>
      <c r="E2018" s="140"/>
      <c r="F2018" s="121"/>
      <c r="G2018" s="160" t="e">
        <f ca="1">_xludf.IFS(F2018=BASE_DATOS!R$2,"N/A",F2018=BASE_DATOS!R$3,"N/A",F2018=BASE_DATOS!R$4,"INDICAR",F2018=BASE_DATOS!R$7,"N/A",F2018=BASE_DATOS!R$5,"INDICAR",F2018=BASE_DATOS!R$6,"INDICAR",F2018=BASE_DATOS!R$8," INDICAR",F2018=BASE_DATOS!R$9," ")</f>
        <v>#NAME?</v>
      </c>
      <c r="H2018" s="121"/>
      <c r="I2018" s="122"/>
      <c r="J2018" s="122"/>
      <c r="K2018" s="122"/>
      <c r="L2018" s="122"/>
      <c r="M2018" s="122"/>
      <c r="N2018" s="123">
        <f t="shared" si="51"/>
        <v>0</v>
      </c>
    </row>
    <row r="2019" spans="1:14" ht="14.5" hidden="1">
      <c r="A2019" s="252"/>
      <c r="B2019" s="137"/>
      <c r="C2019" s="138"/>
      <c r="D2019" s="158"/>
      <c r="E2019" s="140"/>
      <c r="F2019" s="121"/>
      <c r="G2019" s="160" t="e">
        <f ca="1">_xludf.IFS(F2019=BASE_DATOS!R$2,"N/A",F2019=BASE_DATOS!R$3,"N/A",F2019=BASE_DATOS!R$4,"INDICAR",F2019=BASE_DATOS!R$7,"N/A",F2019=BASE_DATOS!R$5,"INDICAR",F2019=BASE_DATOS!R$6,"INDICAR",F2019=BASE_DATOS!R$8," INDICAR",F2019=BASE_DATOS!R$9," ")</f>
        <v>#NAME?</v>
      </c>
      <c r="H2019" s="121"/>
      <c r="I2019" s="122"/>
      <c r="J2019" s="122"/>
      <c r="K2019" s="122"/>
      <c r="L2019" s="122"/>
      <c r="M2019" s="122"/>
      <c r="N2019" s="123">
        <f t="shared" si="51"/>
        <v>0</v>
      </c>
    </row>
    <row r="2020" spans="1:14" ht="14.5" hidden="1">
      <c r="A2020" s="253"/>
      <c r="B2020" s="137"/>
      <c r="C2020" s="140"/>
      <c r="D2020" s="158"/>
      <c r="E2020" s="140"/>
      <c r="F2020" s="121"/>
      <c r="G2020" s="160" t="e">
        <f ca="1">_xludf.IFS(F2020=BASE_DATOS!R$2,"N/A",F2020=BASE_DATOS!R$3,"N/A",F2020=BASE_DATOS!R$4,"INDICAR",F2020=BASE_DATOS!R$7,"N/A",F2020=BASE_DATOS!R$5,"INDICAR",F2020=BASE_DATOS!R$6,"INDICAR",F2020=BASE_DATOS!R$8," INDICAR",F2020=BASE_DATOS!R$9," ")</f>
        <v>#NAME?</v>
      </c>
      <c r="H2020" s="121"/>
      <c r="I2020" s="122"/>
      <c r="J2020" s="122"/>
      <c r="K2020" s="122"/>
      <c r="L2020" s="122"/>
      <c r="M2020" s="122"/>
      <c r="N2020" s="123">
        <f t="shared" si="51"/>
        <v>0</v>
      </c>
    </row>
    <row r="2021" spans="1:14" ht="14.5">
      <c r="A2021" s="142"/>
      <c r="B2021" s="143"/>
      <c r="C2021" s="142"/>
      <c r="D2021" s="142"/>
      <c r="E2021" s="142"/>
      <c r="F2021" s="142"/>
      <c r="G2021" s="142"/>
      <c r="H2021" s="142"/>
      <c r="I2021" s="142"/>
      <c r="J2021" s="143"/>
      <c r="K2021" s="143"/>
      <c r="L2021" s="143"/>
      <c r="M2021" s="143"/>
      <c r="N2021" s="144"/>
    </row>
    <row r="2022" spans="1:14" ht="14.5">
      <c r="A2022" s="145"/>
      <c r="B2022" s="146"/>
      <c r="C2022" s="145"/>
      <c r="D2022" s="145"/>
      <c r="E2022" s="145"/>
      <c r="F2022" s="145"/>
      <c r="G2022" s="145"/>
      <c r="H2022" s="145"/>
      <c r="I2022" s="145"/>
      <c r="J2022" s="146"/>
      <c r="K2022" s="146"/>
      <c r="L2022" s="146"/>
      <c r="M2022" s="146"/>
      <c r="N2022" s="147"/>
    </row>
    <row r="2023" spans="1:14" ht="21" customHeight="1">
      <c r="A2023" s="254" t="s">
        <v>413</v>
      </c>
      <c r="B2023" s="255"/>
      <c r="C2023" s="254" t="s">
        <v>325</v>
      </c>
      <c r="D2023" s="256"/>
      <c r="E2023" s="256"/>
      <c r="F2023" s="256"/>
      <c r="G2023" s="256"/>
      <c r="H2023" s="256"/>
      <c r="I2023" s="256"/>
      <c r="J2023" s="256"/>
      <c r="K2023" s="256"/>
      <c r="L2023" s="256"/>
      <c r="M2023" s="256"/>
      <c r="N2023" s="255"/>
    </row>
    <row r="2024" spans="1:14" ht="31">
      <c r="A2024" s="99" t="s">
        <v>19</v>
      </c>
      <c r="B2024" s="254" t="s">
        <v>90</v>
      </c>
      <c r="C2024" s="255"/>
      <c r="D2024" s="99" t="s">
        <v>447</v>
      </c>
      <c r="E2024" s="258" t="str">
        <f t="array" ref="E2024">INDEX(BASE_DATOS!U$2:U$103,MATCH(C2023,BASE_DATOS!W$2:W$103,0))</f>
        <v>Articular las estrategias y acciones de acompañamiento a la población estudiantil que realizan las instancias universitarias para el fortalecimiento de su formación personal y académica.</v>
      </c>
      <c r="F2024" s="256"/>
      <c r="G2024" s="256"/>
      <c r="H2024" s="256"/>
      <c r="I2024" s="256"/>
      <c r="J2024" s="256"/>
      <c r="K2024" s="256"/>
      <c r="L2024" s="256"/>
      <c r="M2024" s="256"/>
      <c r="N2024" s="255"/>
    </row>
    <row r="2025" spans="1:14" ht="28.5" customHeight="1">
      <c r="A2025" s="259" t="s">
        <v>415</v>
      </c>
      <c r="B2025" s="277" t="s">
        <v>326</v>
      </c>
      <c r="C2025" s="261"/>
      <c r="D2025" s="262"/>
      <c r="E2025" s="268" t="s">
        <v>416</v>
      </c>
      <c r="F2025" s="273" t="str">
        <f t="array" ref="F2025">INDEX(BASE_DATOS!Y$2:Y$103,MATCH(B2025,BASE_DATOS!X$2:X$103,0))</f>
        <v>P. Institucionales E.O. 
P. Curriculares 
P. para la incorporación de la Práctica Profesional Supervisada.</v>
      </c>
      <c r="G2025" s="247"/>
      <c r="H2025" s="247"/>
      <c r="I2025" s="274" t="s">
        <v>417</v>
      </c>
      <c r="J2025" s="283" t="str">
        <f t="array" ref="J2025">INDEX(BASE_DATOS!Z$2:Z$103,MATCH(B2025,BASE_DATOS!X$2:X$103,0))</f>
        <v xml:space="preserve">Cantidad de planes de estudio con PSCU-UNA </v>
      </c>
      <c r="K2025" s="256"/>
      <c r="L2025" s="256"/>
      <c r="M2025" s="256"/>
      <c r="N2025" s="255"/>
    </row>
    <row r="2026" spans="1:14" ht="15" customHeight="1">
      <c r="A2026" s="252"/>
      <c r="B2026" s="263"/>
      <c r="C2026" s="247"/>
      <c r="D2026" s="264"/>
      <c r="E2026" s="252"/>
      <c r="F2026" s="247"/>
      <c r="G2026" s="247"/>
      <c r="H2026" s="247"/>
      <c r="I2026" s="252"/>
      <c r="J2026" s="276"/>
      <c r="K2026" s="256"/>
      <c r="L2026" s="256"/>
      <c r="M2026" s="256"/>
      <c r="N2026" s="255"/>
    </row>
    <row r="2027" spans="1:14" ht="15" customHeight="1">
      <c r="A2027" s="252"/>
      <c r="B2027" s="263"/>
      <c r="C2027" s="247"/>
      <c r="D2027" s="264"/>
      <c r="E2027" s="252"/>
      <c r="F2027" s="247"/>
      <c r="G2027" s="247"/>
      <c r="H2027" s="247"/>
      <c r="I2027" s="252"/>
      <c r="J2027" s="276"/>
      <c r="K2027" s="256"/>
      <c r="L2027" s="256"/>
      <c r="M2027" s="256"/>
      <c r="N2027" s="255"/>
    </row>
    <row r="2028" spans="1:14" ht="15" customHeight="1">
      <c r="A2028" s="253"/>
      <c r="B2028" s="265"/>
      <c r="C2028" s="266"/>
      <c r="D2028" s="267"/>
      <c r="E2028" s="253"/>
      <c r="F2028" s="266"/>
      <c r="G2028" s="266"/>
      <c r="H2028" s="266"/>
      <c r="I2028" s="253"/>
      <c r="J2028" s="276"/>
      <c r="K2028" s="256"/>
      <c r="L2028" s="256"/>
      <c r="M2028" s="256"/>
      <c r="N2028" s="255"/>
    </row>
    <row r="2029" spans="1:14" ht="25.5" customHeight="1">
      <c r="A2029" s="269" t="s">
        <v>418</v>
      </c>
      <c r="B2029" s="269" t="s">
        <v>419</v>
      </c>
      <c r="C2029" s="270" t="s">
        <v>420</v>
      </c>
      <c r="D2029" s="269" t="s">
        <v>421</v>
      </c>
      <c r="E2029" s="269" t="s">
        <v>422</v>
      </c>
      <c r="F2029" s="272" t="s">
        <v>16</v>
      </c>
      <c r="G2029" s="269" t="s">
        <v>423</v>
      </c>
      <c r="H2029" s="269" t="s">
        <v>424</v>
      </c>
      <c r="I2029" s="271" t="s">
        <v>425</v>
      </c>
      <c r="J2029" s="256"/>
      <c r="K2029" s="256"/>
      <c r="L2029" s="256"/>
      <c r="M2029" s="256"/>
      <c r="N2029" s="255"/>
    </row>
    <row r="2030" spans="1:14" ht="25.5" customHeight="1">
      <c r="A2030" s="253"/>
      <c r="B2030" s="253"/>
      <c r="C2030" s="253"/>
      <c r="D2030" s="253"/>
      <c r="E2030" s="253"/>
      <c r="F2030" s="265"/>
      <c r="G2030" s="253"/>
      <c r="H2030" s="253"/>
      <c r="I2030" s="100">
        <v>2023</v>
      </c>
      <c r="J2030" s="100">
        <v>2024</v>
      </c>
      <c r="K2030" s="100">
        <v>2025</v>
      </c>
      <c r="L2030" s="100">
        <v>2026</v>
      </c>
      <c r="M2030" s="100">
        <v>2027</v>
      </c>
      <c r="N2030" s="148" t="s">
        <v>426</v>
      </c>
    </row>
    <row r="2031" spans="1:14" ht="14.5">
      <c r="A2031" s="295" t="s">
        <v>915</v>
      </c>
      <c r="B2031" s="137" t="s">
        <v>121</v>
      </c>
      <c r="C2031" s="138" t="s">
        <v>916</v>
      </c>
      <c r="D2031" s="158">
        <v>1</v>
      </c>
      <c r="E2031" s="140">
        <v>0</v>
      </c>
      <c r="F2031" s="121" t="s">
        <v>25</v>
      </c>
      <c r="G2031" s="141" t="e">
        <f ca="1">_xludf.IFS(F2031=BASE_DATOS!R$2,"N/A",F2031=BASE_DATOS!R$3,"N/A",F2031=BASE_DATOS!R$4,"INDICAR",F2031=BASE_DATOS!R$7,"N/A",F2031=BASE_DATOS!R$5,"INDICAR",F2031=BASE_DATOS!R$6,"INDICAR",F2031=BASE_DATOS!R$8," INDICAR",F2031=BASE_DATOS!R$9," ")</f>
        <v>#NAME?</v>
      </c>
      <c r="H2031" s="121" t="s">
        <v>430</v>
      </c>
      <c r="I2031" s="122">
        <v>0.2</v>
      </c>
      <c r="J2031" s="122">
        <v>0.2</v>
      </c>
      <c r="K2031" s="122">
        <v>0.2</v>
      </c>
      <c r="L2031" s="122">
        <v>0.2</v>
      </c>
      <c r="M2031" s="122">
        <v>0.2</v>
      </c>
      <c r="N2031" s="123">
        <f t="shared" ref="N2031:N2063" si="52">SUM(I2031:M2031)</f>
        <v>1</v>
      </c>
    </row>
    <row r="2032" spans="1:14" ht="25">
      <c r="A2032" s="286"/>
      <c r="B2032" s="137" t="s">
        <v>135</v>
      </c>
      <c r="C2032" s="138" t="s">
        <v>917</v>
      </c>
      <c r="D2032" s="162">
        <v>1</v>
      </c>
      <c r="E2032" s="113">
        <v>1</v>
      </c>
      <c r="F2032" s="114" t="s">
        <v>25</v>
      </c>
      <c r="G2032" s="141" t="e">
        <f ca="1">_xludf.IFS(F2032=BASE_DATOS!R$2,"N/A",F2032=BASE_DATOS!R$3,"N/A",F2032=BASE_DATOS!R$4,"INDICAR",F2032=BASE_DATOS!R$7,"N/A",F2032=BASE_DATOS!R$5,"INDICAR",F2032=BASE_DATOS!R$6,"INDICAR",F2032=BASE_DATOS!R$8," INDICAR",F2032=BASE_DATOS!R$9," ")</f>
        <v>#NAME?</v>
      </c>
      <c r="H2032" s="121" t="s">
        <v>430</v>
      </c>
      <c r="I2032" s="127">
        <v>0.2</v>
      </c>
      <c r="J2032" s="127">
        <v>0.2</v>
      </c>
      <c r="K2032" s="127">
        <v>0.2</v>
      </c>
      <c r="L2032" s="127">
        <v>0.2</v>
      </c>
      <c r="M2032" s="127">
        <v>0.2</v>
      </c>
      <c r="N2032" s="123">
        <f t="shared" si="52"/>
        <v>1</v>
      </c>
    </row>
    <row r="2033" spans="1:14" ht="50">
      <c r="A2033" s="286"/>
      <c r="B2033" s="137" t="s">
        <v>135</v>
      </c>
      <c r="C2033" s="138" t="s">
        <v>918</v>
      </c>
      <c r="D2033" s="162">
        <v>10</v>
      </c>
      <c r="E2033" s="113">
        <v>0</v>
      </c>
      <c r="F2033" s="114" t="s">
        <v>25</v>
      </c>
      <c r="G2033" s="141" t="e">
        <f ca="1">_xludf.IFS(F2033=BASE_DATOS!R$2,"N/A",F2033=BASE_DATOS!R$3,"N/A",F2033=BASE_DATOS!R$4,"INDICAR",F2033=BASE_DATOS!R$7,"N/A",F2033=BASE_DATOS!R$5,"INDICAR",F2033=BASE_DATOS!R$6,"INDICAR",F2033=BASE_DATOS!R$8," INDICAR",F2033=BASE_DATOS!R$9," ")</f>
        <v>#NAME?</v>
      </c>
      <c r="H2033" s="121" t="s">
        <v>430</v>
      </c>
      <c r="I2033" s="127">
        <v>0.2</v>
      </c>
      <c r="J2033" s="127">
        <v>0.2</v>
      </c>
      <c r="K2033" s="127">
        <v>0.2</v>
      </c>
      <c r="L2033" s="127">
        <v>0.2</v>
      </c>
      <c r="M2033" s="127">
        <v>0.2</v>
      </c>
      <c r="N2033" s="123">
        <f t="shared" si="52"/>
        <v>1</v>
      </c>
    </row>
    <row r="2034" spans="1:14" ht="37.5">
      <c r="A2034" s="286"/>
      <c r="B2034" s="137" t="s">
        <v>135</v>
      </c>
      <c r="C2034" s="138" t="s">
        <v>919</v>
      </c>
      <c r="D2034" s="162">
        <v>10</v>
      </c>
      <c r="E2034" s="113">
        <v>0</v>
      </c>
      <c r="F2034" s="114" t="s">
        <v>25</v>
      </c>
      <c r="G2034" s="141" t="e">
        <f ca="1">_xludf.IFS(F2034=BASE_DATOS!R$2,"N/A",F2034=BASE_DATOS!R$3,"N/A",F2034=BASE_DATOS!R$4,"INDICAR",F2034=BASE_DATOS!R$7,"N/A",F2034=BASE_DATOS!R$5,"INDICAR",F2034=BASE_DATOS!R$6,"INDICAR",F2034=BASE_DATOS!R$8," INDICAR",F2034=BASE_DATOS!R$9," ")</f>
        <v>#NAME?</v>
      </c>
      <c r="H2034" s="121" t="s">
        <v>430</v>
      </c>
      <c r="I2034" s="127">
        <v>0.2</v>
      </c>
      <c r="J2034" s="127">
        <v>0.2</v>
      </c>
      <c r="K2034" s="127">
        <v>0.2</v>
      </c>
      <c r="L2034" s="127">
        <v>0.2</v>
      </c>
      <c r="M2034" s="127">
        <v>0.2</v>
      </c>
      <c r="N2034" s="123">
        <f t="shared" si="52"/>
        <v>1</v>
      </c>
    </row>
    <row r="2035" spans="1:14" ht="37.5">
      <c r="A2035" s="286"/>
      <c r="B2035" s="137" t="s">
        <v>39</v>
      </c>
      <c r="C2035" s="138" t="s">
        <v>920</v>
      </c>
      <c r="D2035" s="162">
        <v>4</v>
      </c>
      <c r="E2035" s="103">
        <v>0</v>
      </c>
      <c r="F2035" s="126" t="s">
        <v>103</v>
      </c>
      <c r="G2035" s="141" t="e">
        <f ca="1">_xludf.IFS(F2035=BASE_DATOS!R$2,"N/A",F2035=BASE_DATOS!R$3,"N/A",F2035=BASE_DATOS!R$4,"INDICAR",F2035=BASE_DATOS!R$7,"N/A",F2035=BASE_DATOS!R$5,"INDICAR",F2035=BASE_DATOS!R$6,"INDICAR",F2035=BASE_DATOS!R$8," INDICAR",F2035=BASE_DATOS!R$9," ")</f>
        <v>#NAME?</v>
      </c>
      <c r="H2035" s="126" t="s">
        <v>509</v>
      </c>
      <c r="I2035" s="127">
        <v>0</v>
      </c>
      <c r="J2035" s="127">
        <v>0.25</v>
      </c>
      <c r="K2035" s="127">
        <v>0.25</v>
      </c>
      <c r="L2035" s="127">
        <v>0.25</v>
      </c>
      <c r="M2035" s="127">
        <v>0.25</v>
      </c>
      <c r="N2035" s="123">
        <f t="shared" si="52"/>
        <v>1</v>
      </c>
    </row>
    <row r="2036" spans="1:14" ht="25">
      <c r="A2036" s="286"/>
      <c r="B2036" s="137" t="s">
        <v>71</v>
      </c>
      <c r="C2036" s="138" t="s">
        <v>921</v>
      </c>
      <c r="D2036" s="158">
        <v>2</v>
      </c>
      <c r="E2036" s="140">
        <v>0</v>
      </c>
      <c r="F2036" s="121" t="s">
        <v>25</v>
      </c>
      <c r="G2036" s="160" t="e">
        <f ca="1">_xludf.IFS(F2036=BASE_DATOS!R$2,"N/A",F2036=BASE_DATOS!R$3,"N/A",F2036=BASE_DATOS!R$4,"INDICAR",F2036=BASE_DATOS!R$7,"N/A",F2036=BASE_DATOS!R$5,"INDICAR",F2036=BASE_DATOS!R$6,"INDICAR",F2036=BASE_DATOS!R$8," INDICAR",F2036=BASE_DATOS!R$9," ")</f>
        <v>#NAME?</v>
      </c>
      <c r="H2036" s="121" t="s">
        <v>509</v>
      </c>
      <c r="I2036" s="122">
        <v>0</v>
      </c>
      <c r="J2036" s="122">
        <v>0.1</v>
      </c>
      <c r="K2036" s="122">
        <v>0.2</v>
      </c>
      <c r="L2036" s="122">
        <v>0.3</v>
      </c>
      <c r="M2036" s="122">
        <v>0.4</v>
      </c>
      <c r="N2036" s="123">
        <f t="shared" si="52"/>
        <v>1</v>
      </c>
    </row>
    <row r="2037" spans="1:14" ht="37.5">
      <c r="A2037" s="286"/>
      <c r="B2037" s="137" t="s">
        <v>99</v>
      </c>
      <c r="C2037" s="140" t="s">
        <v>922</v>
      </c>
      <c r="D2037" s="158">
        <v>2</v>
      </c>
      <c r="E2037" s="140"/>
      <c r="F2037" s="121" t="s">
        <v>103</v>
      </c>
      <c r="G2037" s="160" t="e">
        <f ca="1">_xludf.IFS(F2037=BASE_DATOS!R$2,"N/A",F2037=BASE_DATOS!R$3,"N/A",F2037=BASE_DATOS!R$4,"INDICAR",F2037=BASE_DATOS!R$7,"N/A",F2037=BASE_DATOS!R$5,"INDICAR",F2037=BASE_DATOS!R$6,"INDICAR",F2037=BASE_DATOS!R$8," INDICAR",F2037=BASE_DATOS!R$9," ")</f>
        <v>#NAME?</v>
      </c>
      <c r="H2037" s="121" t="s">
        <v>466</v>
      </c>
      <c r="I2037" s="122"/>
      <c r="J2037" s="122"/>
      <c r="K2037" s="122">
        <v>0.5</v>
      </c>
      <c r="L2037" s="122">
        <v>0.5</v>
      </c>
      <c r="M2037" s="122"/>
      <c r="N2037" s="123">
        <f t="shared" si="52"/>
        <v>1</v>
      </c>
    </row>
    <row r="2038" spans="1:14" ht="14.5" hidden="1">
      <c r="A2038" s="286"/>
      <c r="B2038" s="137"/>
      <c r="C2038" s="138"/>
      <c r="D2038" s="158"/>
      <c r="E2038" s="140"/>
      <c r="F2038" s="121"/>
      <c r="G2038" s="160" t="e">
        <f ca="1">_xludf.IFS(F2038=BASE_DATOS!R$2,"N/A",F2038=BASE_DATOS!R$3,"N/A",F2038=BASE_DATOS!R$4,"INDICAR",F2038=BASE_DATOS!R$7,"N/A",F2038=BASE_DATOS!R$5,"INDICAR",F2038=BASE_DATOS!R$6,"INDICAR",F2038=BASE_DATOS!R$8," INDICAR",F2038=BASE_DATOS!R$9," ")</f>
        <v>#NAME?</v>
      </c>
      <c r="H2038" s="121"/>
      <c r="I2038" s="122"/>
      <c r="J2038" s="122"/>
      <c r="K2038" s="122"/>
      <c r="L2038" s="122"/>
      <c r="M2038" s="122"/>
      <c r="N2038" s="123">
        <f t="shared" si="52"/>
        <v>0</v>
      </c>
    </row>
    <row r="2039" spans="1:14" ht="14.5" hidden="1">
      <c r="A2039" s="286"/>
      <c r="B2039" s="137"/>
      <c r="C2039" s="138"/>
      <c r="D2039" s="158"/>
      <c r="E2039" s="140"/>
      <c r="F2039" s="121"/>
      <c r="G2039" s="160" t="e">
        <f ca="1">_xludf.IFS(F2039=BASE_DATOS!R$2,"N/A",F2039=BASE_DATOS!R$3,"N/A",F2039=BASE_DATOS!R$4,"INDICAR",F2039=BASE_DATOS!R$7,"N/A",F2039=BASE_DATOS!R$5,"INDICAR",F2039=BASE_DATOS!R$6,"INDICAR",F2039=BASE_DATOS!R$8," INDICAR",F2039=BASE_DATOS!R$9," ")</f>
        <v>#NAME?</v>
      </c>
      <c r="H2039" s="121"/>
      <c r="I2039" s="122"/>
      <c r="J2039" s="122"/>
      <c r="K2039" s="122"/>
      <c r="L2039" s="122"/>
      <c r="M2039" s="122"/>
      <c r="N2039" s="123">
        <f t="shared" si="52"/>
        <v>0</v>
      </c>
    </row>
    <row r="2040" spans="1:14" ht="14.5" hidden="1">
      <c r="A2040" s="286"/>
      <c r="B2040" s="137"/>
      <c r="C2040" s="138"/>
      <c r="D2040" s="158"/>
      <c r="E2040" s="140"/>
      <c r="F2040" s="121"/>
      <c r="G2040" s="160" t="e">
        <f ca="1">_xludf.IFS(F2040=BASE_DATOS!R$2,"N/A",F2040=BASE_DATOS!R$3,"N/A",F2040=BASE_DATOS!R$4,"INDICAR",F2040=BASE_DATOS!R$7,"N/A",F2040=BASE_DATOS!R$5,"INDICAR",F2040=BASE_DATOS!R$6,"INDICAR",F2040=BASE_DATOS!R$8," INDICAR",F2040=BASE_DATOS!R$9," ")</f>
        <v>#NAME?</v>
      </c>
      <c r="H2040" s="121"/>
      <c r="I2040" s="122"/>
      <c r="J2040" s="122"/>
      <c r="K2040" s="122"/>
      <c r="L2040" s="122"/>
      <c r="M2040" s="122"/>
      <c r="N2040" s="123">
        <f t="shared" si="52"/>
        <v>0</v>
      </c>
    </row>
    <row r="2041" spans="1:14" ht="14.5" hidden="1">
      <c r="A2041" s="287"/>
      <c r="B2041" s="137"/>
      <c r="C2041" s="140"/>
      <c r="D2041" s="158"/>
      <c r="E2041" s="140"/>
      <c r="F2041" s="121"/>
      <c r="G2041" s="160" t="e">
        <f ca="1">_xludf.IFS(F2041=BASE_DATOS!R$2,"N/A",F2041=BASE_DATOS!R$3,"N/A",F2041=BASE_DATOS!R$4,"INDICAR",F2041=BASE_DATOS!R$7,"N/A",F2041=BASE_DATOS!R$5,"INDICAR",F2041=BASE_DATOS!R$6,"INDICAR",F2041=BASE_DATOS!R$8," INDICAR",F2041=BASE_DATOS!R$9," ")</f>
        <v>#NAME?</v>
      </c>
      <c r="H2041" s="121"/>
      <c r="I2041" s="122"/>
      <c r="J2041" s="122"/>
      <c r="K2041" s="122"/>
      <c r="L2041" s="122"/>
      <c r="M2041" s="122"/>
      <c r="N2041" s="123">
        <f t="shared" si="52"/>
        <v>0</v>
      </c>
    </row>
    <row r="2042" spans="1:14" ht="14.5" hidden="1">
      <c r="A2042" s="251"/>
      <c r="B2042" s="137"/>
      <c r="C2042" s="138"/>
      <c r="D2042" s="158"/>
      <c r="E2042" s="140"/>
      <c r="F2042" s="121"/>
      <c r="G2042" s="160" t="e">
        <f ca="1">_xludf.IFS(F2042=BASE_DATOS!R$2,"N/A",F2042=BASE_DATOS!R$3,"N/A",F2042=BASE_DATOS!R$4,"INDICAR",F2042=BASE_DATOS!R$7,"N/A",F2042=BASE_DATOS!R$5,"INDICAR",F2042=BASE_DATOS!R$6,"INDICAR",F2042=BASE_DATOS!R$8," INDICAR",F2042=BASE_DATOS!R$9," ")</f>
        <v>#NAME?</v>
      </c>
      <c r="H2042" s="121"/>
      <c r="I2042" s="122"/>
      <c r="J2042" s="122"/>
      <c r="K2042" s="122"/>
      <c r="L2042" s="122"/>
      <c r="M2042" s="122"/>
      <c r="N2042" s="123">
        <f t="shared" si="52"/>
        <v>0</v>
      </c>
    </row>
    <row r="2043" spans="1:14" ht="14.5" hidden="1">
      <c r="A2043" s="252"/>
      <c r="B2043" s="137"/>
      <c r="C2043" s="138"/>
      <c r="D2043" s="158"/>
      <c r="E2043" s="140"/>
      <c r="F2043" s="121"/>
      <c r="G2043" s="160" t="e">
        <f ca="1">_xludf.IFS(F2043=BASE_DATOS!R$2,"N/A",F2043=BASE_DATOS!R$3,"N/A",F2043=BASE_DATOS!R$4,"INDICAR",F2043=BASE_DATOS!R$7,"N/A",F2043=BASE_DATOS!R$5,"INDICAR",F2043=BASE_DATOS!R$6,"INDICAR",F2043=BASE_DATOS!R$8," INDICAR",F2043=BASE_DATOS!R$9," ")</f>
        <v>#NAME?</v>
      </c>
      <c r="H2043" s="121"/>
      <c r="I2043" s="122"/>
      <c r="J2043" s="122"/>
      <c r="K2043" s="122"/>
      <c r="L2043" s="122"/>
      <c r="M2043" s="122"/>
      <c r="N2043" s="123">
        <f t="shared" si="52"/>
        <v>0</v>
      </c>
    </row>
    <row r="2044" spans="1:14" ht="14.5" hidden="1">
      <c r="A2044" s="252"/>
      <c r="B2044" s="137"/>
      <c r="C2044" s="138"/>
      <c r="D2044" s="158"/>
      <c r="E2044" s="140"/>
      <c r="F2044" s="121"/>
      <c r="G2044" s="160" t="e">
        <f ca="1">_xludf.IFS(F2044=BASE_DATOS!R$2,"N/A",F2044=BASE_DATOS!R$3,"N/A",F2044=BASE_DATOS!R$4,"INDICAR",F2044=BASE_DATOS!R$7,"N/A",F2044=BASE_DATOS!R$5,"INDICAR",F2044=BASE_DATOS!R$6,"INDICAR",F2044=BASE_DATOS!R$8," INDICAR",F2044=BASE_DATOS!R$9," ")</f>
        <v>#NAME?</v>
      </c>
      <c r="H2044" s="121"/>
      <c r="I2044" s="122"/>
      <c r="J2044" s="122"/>
      <c r="K2044" s="122"/>
      <c r="L2044" s="122"/>
      <c r="M2044" s="122"/>
      <c r="N2044" s="123">
        <f t="shared" si="52"/>
        <v>0</v>
      </c>
    </row>
    <row r="2045" spans="1:14" ht="14.5" hidden="1">
      <c r="A2045" s="252"/>
      <c r="B2045" s="137"/>
      <c r="C2045" s="138"/>
      <c r="D2045" s="158"/>
      <c r="E2045" s="140"/>
      <c r="F2045" s="121"/>
      <c r="G2045" s="160" t="e">
        <f ca="1">_xludf.IFS(F2045=BASE_DATOS!R$2,"N/A",F2045=BASE_DATOS!R$3,"N/A",F2045=BASE_DATOS!R$4,"INDICAR",F2045=BASE_DATOS!R$7,"N/A",F2045=BASE_DATOS!R$5,"INDICAR",F2045=BASE_DATOS!R$6,"INDICAR",F2045=BASE_DATOS!R$8," INDICAR",F2045=BASE_DATOS!R$9," ")</f>
        <v>#NAME?</v>
      </c>
      <c r="H2045" s="121"/>
      <c r="I2045" s="122"/>
      <c r="J2045" s="122"/>
      <c r="K2045" s="122"/>
      <c r="L2045" s="122"/>
      <c r="M2045" s="122"/>
      <c r="N2045" s="123">
        <f t="shared" si="52"/>
        <v>0</v>
      </c>
    </row>
    <row r="2046" spans="1:14" ht="14.5" hidden="1">
      <c r="A2046" s="252"/>
      <c r="B2046" s="137"/>
      <c r="C2046" s="138"/>
      <c r="D2046" s="158"/>
      <c r="E2046" s="140"/>
      <c r="F2046" s="121"/>
      <c r="G2046" s="160" t="e">
        <f ca="1">_xludf.IFS(F2046=BASE_DATOS!R$2,"N/A",F2046=BASE_DATOS!R$3,"N/A",F2046=BASE_DATOS!R$4,"INDICAR",F2046=BASE_DATOS!R$7,"N/A",F2046=BASE_DATOS!R$5,"INDICAR",F2046=BASE_DATOS!R$6,"INDICAR",F2046=BASE_DATOS!R$8," INDICAR",F2046=BASE_DATOS!R$9," ")</f>
        <v>#NAME?</v>
      </c>
      <c r="H2046" s="121"/>
      <c r="I2046" s="122"/>
      <c r="J2046" s="122"/>
      <c r="K2046" s="122"/>
      <c r="L2046" s="122"/>
      <c r="M2046" s="122"/>
      <c r="N2046" s="123">
        <f t="shared" si="52"/>
        <v>0</v>
      </c>
    </row>
    <row r="2047" spans="1:14" ht="14.5" hidden="1">
      <c r="A2047" s="252"/>
      <c r="B2047" s="137"/>
      <c r="C2047" s="138"/>
      <c r="D2047" s="158"/>
      <c r="E2047" s="140"/>
      <c r="F2047" s="121"/>
      <c r="G2047" s="160" t="e">
        <f ca="1">_xludf.IFS(F2047=BASE_DATOS!R$2,"N/A",F2047=BASE_DATOS!R$3,"N/A",F2047=BASE_DATOS!R$4,"INDICAR",F2047=BASE_DATOS!R$7,"N/A",F2047=BASE_DATOS!R$5,"INDICAR",F2047=BASE_DATOS!R$6,"INDICAR",F2047=BASE_DATOS!R$8," INDICAR",F2047=BASE_DATOS!R$9," ")</f>
        <v>#NAME?</v>
      </c>
      <c r="H2047" s="121"/>
      <c r="I2047" s="122"/>
      <c r="J2047" s="122"/>
      <c r="K2047" s="122"/>
      <c r="L2047" s="122"/>
      <c r="M2047" s="122"/>
      <c r="N2047" s="123">
        <f t="shared" si="52"/>
        <v>0</v>
      </c>
    </row>
    <row r="2048" spans="1:14" ht="14.5" hidden="1">
      <c r="A2048" s="252"/>
      <c r="B2048" s="137"/>
      <c r="C2048" s="138"/>
      <c r="D2048" s="158"/>
      <c r="E2048" s="140"/>
      <c r="F2048" s="121"/>
      <c r="G2048" s="160" t="e">
        <f ca="1">_xludf.IFS(F2048=BASE_DATOS!R$2,"N/A",F2048=BASE_DATOS!R$3,"N/A",F2048=BASE_DATOS!R$4,"INDICAR",F2048=BASE_DATOS!R$7,"N/A",F2048=BASE_DATOS!R$5,"INDICAR",F2048=BASE_DATOS!R$6,"INDICAR",F2048=BASE_DATOS!R$8," INDICAR",F2048=BASE_DATOS!R$9," ")</f>
        <v>#NAME?</v>
      </c>
      <c r="H2048" s="121"/>
      <c r="I2048" s="122"/>
      <c r="J2048" s="122"/>
      <c r="K2048" s="122"/>
      <c r="L2048" s="122"/>
      <c r="M2048" s="122"/>
      <c r="N2048" s="123">
        <f t="shared" si="52"/>
        <v>0</v>
      </c>
    </row>
    <row r="2049" spans="1:14" ht="14.5" hidden="1">
      <c r="A2049" s="252"/>
      <c r="B2049" s="137"/>
      <c r="C2049" s="138"/>
      <c r="D2049" s="158"/>
      <c r="E2049" s="140"/>
      <c r="F2049" s="121"/>
      <c r="G2049" s="160" t="e">
        <f ca="1">_xludf.IFS(F2049=BASE_DATOS!R$2,"N/A",F2049=BASE_DATOS!R$3,"N/A",F2049=BASE_DATOS!R$4,"INDICAR",F2049=BASE_DATOS!R$7,"N/A",F2049=BASE_DATOS!R$5,"INDICAR",F2049=BASE_DATOS!R$6,"INDICAR",F2049=BASE_DATOS!R$8," INDICAR",F2049=BASE_DATOS!R$9," ")</f>
        <v>#NAME?</v>
      </c>
      <c r="H2049" s="121"/>
      <c r="I2049" s="122"/>
      <c r="J2049" s="122"/>
      <c r="K2049" s="122"/>
      <c r="L2049" s="122"/>
      <c r="M2049" s="122"/>
      <c r="N2049" s="123">
        <f t="shared" si="52"/>
        <v>0</v>
      </c>
    </row>
    <row r="2050" spans="1:14" ht="14.5" hidden="1">
      <c r="A2050" s="252"/>
      <c r="B2050" s="137"/>
      <c r="C2050" s="138"/>
      <c r="D2050" s="158"/>
      <c r="E2050" s="140"/>
      <c r="F2050" s="121"/>
      <c r="G2050" s="160" t="e">
        <f ca="1">_xludf.IFS(F2050=BASE_DATOS!R$2,"N/A",F2050=BASE_DATOS!R$3,"N/A",F2050=BASE_DATOS!R$4,"INDICAR",F2050=BASE_DATOS!R$7,"N/A",F2050=BASE_DATOS!R$5,"INDICAR",F2050=BASE_DATOS!R$6,"INDICAR",F2050=BASE_DATOS!R$8," INDICAR",F2050=BASE_DATOS!R$9," ")</f>
        <v>#NAME?</v>
      </c>
      <c r="H2050" s="121"/>
      <c r="I2050" s="122"/>
      <c r="J2050" s="122"/>
      <c r="K2050" s="122"/>
      <c r="L2050" s="122"/>
      <c r="M2050" s="122"/>
      <c r="N2050" s="123">
        <f t="shared" si="52"/>
        <v>0</v>
      </c>
    </row>
    <row r="2051" spans="1:14" ht="14.5" hidden="1">
      <c r="A2051" s="252"/>
      <c r="B2051" s="137"/>
      <c r="C2051" s="138"/>
      <c r="D2051" s="158"/>
      <c r="E2051" s="140"/>
      <c r="F2051" s="121"/>
      <c r="G2051" s="160" t="e">
        <f ca="1">_xludf.IFS(F2051=BASE_DATOS!R$2,"N/A",F2051=BASE_DATOS!R$3,"N/A",F2051=BASE_DATOS!R$4,"INDICAR",F2051=BASE_DATOS!R$7,"N/A",F2051=BASE_DATOS!R$5,"INDICAR",F2051=BASE_DATOS!R$6,"INDICAR",F2051=BASE_DATOS!R$8," INDICAR",F2051=BASE_DATOS!R$9," ")</f>
        <v>#NAME?</v>
      </c>
      <c r="H2051" s="121"/>
      <c r="I2051" s="122"/>
      <c r="J2051" s="122"/>
      <c r="K2051" s="122"/>
      <c r="L2051" s="122"/>
      <c r="M2051" s="122"/>
      <c r="N2051" s="123">
        <f t="shared" si="52"/>
        <v>0</v>
      </c>
    </row>
    <row r="2052" spans="1:14" ht="14.5" hidden="1">
      <c r="A2052" s="253"/>
      <c r="B2052" s="137"/>
      <c r="C2052" s="140"/>
      <c r="D2052" s="158"/>
      <c r="E2052" s="140"/>
      <c r="F2052" s="121"/>
      <c r="G2052" s="160" t="e">
        <f ca="1">_xludf.IFS(F2052=BASE_DATOS!R$2,"N/A",F2052=BASE_DATOS!R$3,"N/A",F2052=BASE_DATOS!R$4,"INDICAR",F2052=BASE_DATOS!R$7,"N/A",F2052=BASE_DATOS!R$5,"INDICAR",F2052=BASE_DATOS!R$6,"INDICAR",F2052=BASE_DATOS!R$8," INDICAR",F2052=BASE_DATOS!R$9," ")</f>
        <v>#NAME?</v>
      </c>
      <c r="H2052" s="121"/>
      <c r="I2052" s="122"/>
      <c r="J2052" s="122"/>
      <c r="K2052" s="122"/>
      <c r="L2052" s="122"/>
      <c r="M2052" s="122"/>
      <c r="N2052" s="123">
        <f t="shared" si="52"/>
        <v>0</v>
      </c>
    </row>
    <row r="2053" spans="1:14" ht="14.5" hidden="1">
      <c r="A2053" s="251"/>
      <c r="B2053" s="137"/>
      <c r="C2053" s="138"/>
      <c r="D2053" s="158"/>
      <c r="E2053" s="140"/>
      <c r="F2053" s="121"/>
      <c r="G2053" s="160" t="e">
        <f ca="1">_xludf.IFS(F2053=BASE_DATOS!R$2,"N/A",F2053=BASE_DATOS!R$3,"N/A",F2053=BASE_DATOS!R$4,"INDICAR",F2053=BASE_DATOS!R$7,"N/A",F2053=BASE_DATOS!R$5,"INDICAR",F2053=BASE_DATOS!R$6,"INDICAR",F2053=BASE_DATOS!R$8," INDICAR",F2053=BASE_DATOS!R$9," ")</f>
        <v>#NAME?</v>
      </c>
      <c r="H2053" s="121"/>
      <c r="I2053" s="122"/>
      <c r="J2053" s="122"/>
      <c r="K2053" s="122"/>
      <c r="L2053" s="122"/>
      <c r="M2053" s="122"/>
      <c r="N2053" s="123">
        <f t="shared" si="52"/>
        <v>0</v>
      </c>
    </row>
    <row r="2054" spans="1:14" ht="14.5" hidden="1">
      <c r="A2054" s="252"/>
      <c r="B2054" s="137"/>
      <c r="C2054" s="138"/>
      <c r="D2054" s="158"/>
      <c r="E2054" s="140"/>
      <c r="F2054" s="121"/>
      <c r="G2054" s="160" t="e">
        <f ca="1">_xludf.IFS(F2054=BASE_DATOS!R$2,"N/A",F2054=BASE_DATOS!R$3,"N/A",F2054=BASE_DATOS!R$4,"INDICAR",F2054=BASE_DATOS!R$7,"N/A",F2054=BASE_DATOS!R$5,"INDICAR",F2054=BASE_DATOS!R$6,"INDICAR",F2054=BASE_DATOS!R$8," INDICAR",F2054=BASE_DATOS!R$9," ")</f>
        <v>#NAME?</v>
      </c>
      <c r="H2054" s="121"/>
      <c r="I2054" s="122"/>
      <c r="J2054" s="122"/>
      <c r="K2054" s="122"/>
      <c r="L2054" s="122"/>
      <c r="M2054" s="122"/>
      <c r="N2054" s="123">
        <f t="shared" si="52"/>
        <v>0</v>
      </c>
    </row>
    <row r="2055" spans="1:14" ht="14.5" hidden="1">
      <c r="A2055" s="252"/>
      <c r="B2055" s="137"/>
      <c r="C2055" s="138"/>
      <c r="D2055" s="158"/>
      <c r="E2055" s="140"/>
      <c r="F2055" s="121"/>
      <c r="G2055" s="160" t="e">
        <f ca="1">_xludf.IFS(F2055=BASE_DATOS!R$2,"N/A",F2055=BASE_DATOS!R$3,"N/A",F2055=BASE_DATOS!R$4,"INDICAR",F2055=BASE_DATOS!R$7,"N/A",F2055=BASE_DATOS!R$5,"INDICAR",F2055=BASE_DATOS!R$6,"INDICAR",F2055=BASE_DATOS!R$8," INDICAR",F2055=BASE_DATOS!R$9," ")</f>
        <v>#NAME?</v>
      </c>
      <c r="H2055" s="121"/>
      <c r="I2055" s="122"/>
      <c r="J2055" s="122"/>
      <c r="K2055" s="122"/>
      <c r="L2055" s="122"/>
      <c r="M2055" s="122"/>
      <c r="N2055" s="123">
        <f t="shared" si="52"/>
        <v>0</v>
      </c>
    </row>
    <row r="2056" spans="1:14" ht="14.5" hidden="1">
      <c r="A2056" s="252"/>
      <c r="B2056" s="137"/>
      <c r="C2056" s="138"/>
      <c r="D2056" s="158"/>
      <c r="E2056" s="140"/>
      <c r="F2056" s="121"/>
      <c r="G2056" s="160" t="e">
        <f ca="1">_xludf.IFS(F2056=BASE_DATOS!R$2,"N/A",F2056=BASE_DATOS!R$3,"N/A",F2056=BASE_DATOS!R$4,"INDICAR",F2056=BASE_DATOS!R$7,"N/A",F2056=BASE_DATOS!R$5,"INDICAR",F2056=BASE_DATOS!R$6,"INDICAR",F2056=BASE_DATOS!R$8," INDICAR",F2056=BASE_DATOS!R$9," ")</f>
        <v>#NAME?</v>
      </c>
      <c r="H2056" s="121"/>
      <c r="I2056" s="122"/>
      <c r="J2056" s="122"/>
      <c r="K2056" s="122"/>
      <c r="L2056" s="122"/>
      <c r="M2056" s="122"/>
      <c r="N2056" s="123">
        <f t="shared" si="52"/>
        <v>0</v>
      </c>
    </row>
    <row r="2057" spans="1:14" ht="14.5" hidden="1">
      <c r="A2057" s="252"/>
      <c r="B2057" s="137"/>
      <c r="C2057" s="138"/>
      <c r="D2057" s="158"/>
      <c r="E2057" s="140"/>
      <c r="F2057" s="121"/>
      <c r="G2057" s="160" t="e">
        <f ca="1">_xludf.IFS(F2057=BASE_DATOS!R$2,"N/A",F2057=BASE_DATOS!R$3,"N/A",F2057=BASE_DATOS!R$4,"INDICAR",F2057=BASE_DATOS!R$7,"N/A",F2057=BASE_DATOS!R$5,"INDICAR",F2057=BASE_DATOS!R$6,"INDICAR",F2057=BASE_DATOS!R$8," INDICAR",F2057=BASE_DATOS!R$9," ")</f>
        <v>#NAME?</v>
      </c>
      <c r="H2057" s="121"/>
      <c r="I2057" s="122"/>
      <c r="J2057" s="122"/>
      <c r="K2057" s="122"/>
      <c r="L2057" s="122"/>
      <c r="M2057" s="122"/>
      <c r="N2057" s="123">
        <f t="shared" si="52"/>
        <v>0</v>
      </c>
    </row>
    <row r="2058" spans="1:14" ht="14.5" hidden="1">
      <c r="A2058" s="252"/>
      <c r="B2058" s="137"/>
      <c r="C2058" s="138"/>
      <c r="D2058" s="158"/>
      <c r="E2058" s="140"/>
      <c r="F2058" s="121"/>
      <c r="G2058" s="160" t="e">
        <f ca="1">_xludf.IFS(F2058=BASE_DATOS!R$2,"N/A",F2058=BASE_DATOS!R$3,"N/A",F2058=BASE_DATOS!R$4,"INDICAR",F2058=BASE_DATOS!R$7,"N/A",F2058=BASE_DATOS!R$5,"INDICAR",F2058=BASE_DATOS!R$6,"INDICAR",F2058=BASE_DATOS!R$8," INDICAR",F2058=BASE_DATOS!R$9," ")</f>
        <v>#NAME?</v>
      </c>
      <c r="H2058" s="121"/>
      <c r="I2058" s="122"/>
      <c r="J2058" s="122"/>
      <c r="K2058" s="122"/>
      <c r="L2058" s="122"/>
      <c r="M2058" s="122"/>
      <c r="N2058" s="123">
        <f t="shared" si="52"/>
        <v>0</v>
      </c>
    </row>
    <row r="2059" spans="1:14" ht="14.5" hidden="1">
      <c r="A2059" s="252"/>
      <c r="B2059" s="137"/>
      <c r="C2059" s="138"/>
      <c r="D2059" s="158"/>
      <c r="E2059" s="140"/>
      <c r="F2059" s="121"/>
      <c r="G2059" s="160" t="e">
        <f ca="1">_xludf.IFS(F2059=BASE_DATOS!R$2,"N/A",F2059=BASE_DATOS!R$3,"N/A",F2059=BASE_DATOS!R$4,"INDICAR",F2059=BASE_DATOS!R$7,"N/A",F2059=BASE_DATOS!R$5,"INDICAR",F2059=BASE_DATOS!R$6,"INDICAR",F2059=BASE_DATOS!R$8," INDICAR",F2059=BASE_DATOS!R$9," ")</f>
        <v>#NAME?</v>
      </c>
      <c r="H2059" s="121"/>
      <c r="I2059" s="122"/>
      <c r="J2059" s="122"/>
      <c r="K2059" s="122"/>
      <c r="L2059" s="122"/>
      <c r="M2059" s="122"/>
      <c r="N2059" s="123">
        <f t="shared" si="52"/>
        <v>0</v>
      </c>
    </row>
    <row r="2060" spans="1:14" ht="14.5" hidden="1">
      <c r="A2060" s="252"/>
      <c r="B2060" s="137"/>
      <c r="C2060" s="138"/>
      <c r="D2060" s="158"/>
      <c r="E2060" s="140"/>
      <c r="F2060" s="121"/>
      <c r="G2060" s="160" t="e">
        <f ca="1">_xludf.IFS(F2060=BASE_DATOS!R$2,"N/A",F2060=BASE_DATOS!R$3,"N/A",F2060=BASE_DATOS!R$4,"INDICAR",F2060=BASE_DATOS!R$7,"N/A",F2060=BASE_DATOS!R$5,"INDICAR",F2060=BASE_DATOS!R$6,"INDICAR",F2060=BASE_DATOS!R$8," INDICAR",F2060=BASE_DATOS!R$9," ")</f>
        <v>#NAME?</v>
      </c>
      <c r="H2060" s="121"/>
      <c r="I2060" s="122"/>
      <c r="J2060" s="122"/>
      <c r="K2060" s="122"/>
      <c r="L2060" s="122"/>
      <c r="M2060" s="122"/>
      <c r="N2060" s="123">
        <f t="shared" si="52"/>
        <v>0</v>
      </c>
    </row>
    <row r="2061" spans="1:14" ht="14.5" hidden="1">
      <c r="A2061" s="252"/>
      <c r="B2061" s="137"/>
      <c r="C2061" s="138"/>
      <c r="D2061" s="158"/>
      <c r="E2061" s="140"/>
      <c r="F2061" s="121"/>
      <c r="G2061" s="160" t="e">
        <f ca="1">_xludf.IFS(F2061=BASE_DATOS!R$2,"N/A",F2061=BASE_DATOS!R$3,"N/A",F2061=BASE_DATOS!R$4,"INDICAR",F2061=BASE_DATOS!R$7,"N/A",F2061=BASE_DATOS!R$5,"INDICAR",F2061=BASE_DATOS!R$6,"INDICAR",F2061=BASE_DATOS!R$8," INDICAR",F2061=BASE_DATOS!R$9," ")</f>
        <v>#NAME?</v>
      </c>
      <c r="H2061" s="121"/>
      <c r="I2061" s="122"/>
      <c r="J2061" s="122"/>
      <c r="K2061" s="122"/>
      <c r="L2061" s="122"/>
      <c r="M2061" s="122"/>
      <c r="N2061" s="123">
        <f t="shared" si="52"/>
        <v>0</v>
      </c>
    </row>
    <row r="2062" spans="1:14" ht="14.5" hidden="1">
      <c r="A2062" s="252"/>
      <c r="B2062" s="137"/>
      <c r="C2062" s="138"/>
      <c r="D2062" s="158"/>
      <c r="E2062" s="140"/>
      <c r="F2062" s="121"/>
      <c r="G2062" s="160" t="e">
        <f ca="1">_xludf.IFS(F2062=BASE_DATOS!R$2,"N/A",F2062=BASE_DATOS!R$3,"N/A",F2062=BASE_DATOS!R$4,"INDICAR",F2062=BASE_DATOS!R$7,"N/A",F2062=BASE_DATOS!R$5,"INDICAR",F2062=BASE_DATOS!R$6,"INDICAR",F2062=BASE_DATOS!R$8," INDICAR",F2062=BASE_DATOS!R$9," ")</f>
        <v>#NAME?</v>
      </c>
      <c r="H2062" s="121"/>
      <c r="I2062" s="122"/>
      <c r="J2062" s="122"/>
      <c r="K2062" s="122"/>
      <c r="L2062" s="122"/>
      <c r="M2062" s="122"/>
      <c r="N2062" s="123">
        <f t="shared" si="52"/>
        <v>0</v>
      </c>
    </row>
    <row r="2063" spans="1:14" ht="14.5" hidden="1">
      <c r="A2063" s="253"/>
      <c r="B2063" s="137"/>
      <c r="C2063" s="140"/>
      <c r="D2063" s="158"/>
      <c r="E2063" s="140"/>
      <c r="F2063" s="121"/>
      <c r="G2063" s="160" t="e">
        <f ca="1">_xludf.IFS(F2063=BASE_DATOS!R$2,"N/A",F2063=BASE_DATOS!R$3,"N/A",F2063=BASE_DATOS!R$4,"INDICAR",F2063=BASE_DATOS!R$7,"N/A",F2063=BASE_DATOS!R$5,"INDICAR",F2063=BASE_DATOS!R$6,"INDICAR",F2063=BASE_DATOS!R$8," INDICAR",F2063=BASE_DATOS!R$9," ")</f>
        <v>#NAME?</v>
      </c>
      <c r="H2063" s="121"/>
      <c r="I2063" s="122"/>
      <c r="J2063" s="122"/>
      <c r="K2063" s="122"/>
      <c r="L2063" s="122"/>
      <c r="M2063" s="122"/>
      <c r="N2063" s="123">
        <f t="shared" si="52"/>
        <v>0</v>
      </c>
    </row>
    <row r="2064" spans="1:14" ht="14.5">
      <c r="A2064" s="142"/>
      <c r="B2064" s="143"/>
      <c r="C2064" s="142"/>
      <c r="D2064" s="142"/>
      <c r="E2064" s="142"/>
      <c r="F2064" s="142"/>
      <c r="G2064" s="142"/>
      <c r="H2064" s="142"/>
      <c r="I2064" s="142"/>
      <c r="J2064" s="143"/>
      <c r="K2064" s="143"/>
      <c r="L2064" s="143"/>
      <c r="M2064" s="143"/>
      <c r="N2064" s="144"/>
    </row>
    <row r="2065" spans="1:14" ht="14.5">
      <c r="A2065" s="145"/>
      <c r="B2065" s="146"/>
      <c r="C2065" s="145"/>
      <c r="D2065" s="145"/>
      <c r="E2065" s="145"/>
      <c r="F2065" s="145"/>
      <c r="G2065" s="145"/>
      <c r="H2065" s="145"/>
      <c r="I2065" s="145"/>
      <c r="J2065" s="146"/>
      <c r="K2065" s="146"/>
      <c r="L2065" s="146"/>
      <c r="M2065" s="146"/>
      <c r="N2065" s="147"/>
    </row>
    <row r="2066" spans="1:14" ht="22.5" customHeight="1">
      <c r="A2066" s="254" t="s">
        <v>413</v>
      </c>
      <c r="B2066" s="255"/>
      <c r="C2066" s="254" t="s">
        <v>325</v>
      </c>
      <c r="D2066" s="256"/>
      <c r="E2066" s="256"/>
      <c r="F2066" s="256"/>
      <c r="G2066" s="256"/>
      <c r="H2066" s="256"/>
      <c r="I2066" s="256"/>
      <c r="J2066" s="256"/>
      <c r="K2066" s="256"/>
      <c r="L2066" s="256"/>
      <c r="M2066" s="256"/>
      <c r="N2066" s="255"/>
    </row>
    <row r="2067" spans="1:14" ht="31">
      <c r="A2067" s="99" t="s">
        <v>19</v>
      </c>
      <c r="B2067" s="257" t="s">
        <v>166</v>
      </c>
      <c r="C2067" s="255"/>
      <c r="D2067" s="99" t="s">
        <v>447</v>
      </c>
      <c r="E2067" s="258" t="str">
        <f t="array" ref="E2067">INDEX(BASE_DATOS!U$2:U$103,MATCH(C2066,BASE_DATOS!W$2:W$103,0))</f>
        <v>Articular las estrategias y acciones de acompañamiento a la población estudiantil que realizan las instancias universitarias para el fortalecimiento de su formación personal y académica.</v>
      </c>
      <c r="F2067" s="256"/>
      <c r="G2067" s="256"/>
      <c r="H2067" s="256"/>
      <c r="I2067" s="256"/>
      <c r="J2067" s="256"/>
      <c r="K2067" s="256"/>
      <c r="L2067" s="256"/>
      <c r="M2067" s="256"/>
      <c r="N2067" s="255"/>
    </row>
    <row r="2068" spans="1:14" ht="31.5" customHeight="1">
      <c r="A2068" s="259" t="s">
        <v>415</v>
      </c>
      <c r="B2068" s="260" t="s">
        <v>329</v>
      </c>
      <c r="C2068" s="261"/>
      <c r="D2068" s="262"/>
      <c r="E2068" s="268" t="s">
        <v>416</v>
      </c>
      <c r="F2068" s="273" t="str">
        <f t="array" ref="F2068">INDEX(BASE_DATOS!Y$2:Y$103,MATCH(B2068,BASE_DATOS!X$2:X$103,0))</f>
        <v>P. Institucionales E.O. 
P. Curriculares 
P. sobre autoevaluación, mejoramiento y acreditación en la UNA 
P.I. para la vinculación entre la UNA y las personas graduadas 
P. Investigación Universitaria 
P. Extensión Universitaria</v>
      </c>
      <c r="G2068" s="247"/>
      <c r="H2068" s="247"/>
      <c r="I2068" s="274" t="s">
        <v>417</v>
      </c>
      <c r="J2068" s="283" t="str">
        <f t="array" ref="J2068">INDEX(BASE_DATOS!Z$2:Z$103,MATCH(B2068,BASE_DATOS!X$2:X$103,0))</f>
        <v>Cantidad de acciones de acompañamiento y seguimiento a las personas graduadas</v>
      </c>
      <c r="K2068" s="256"/>
      <c r="L2068" s="256"/>
      <c r="M2068" s="256"/>
      <c r="N2068" s="255"/>
    </row>
    <row r="2069" spans="1:14" ht="16.5" customHeight="1">
      <c r="A2069" s="252"/>
      <c r="B2069" s="263"/>
      <c r="C2069" s="247"/>
      <c r="D2069" s="264"/>
      <c r="E2069" s="252"/>
      <c r="F2069" s="247"/>
      <c r="G2069" s="247"/>
      <c r="H2069" s="247"/>
      <c r="I2069" s="252"/>
      <c r="J2069" s="276"/>
      <c r="K2069" s="256"/>
      <c r="L2069" s="256"/>
      <c r="M2069" s="256"/>
      <c r="N2069" s="255"/>
    </row>
    <row r="2070" spans="1:14" ht="16.5" customHeight="1">
      <c r="A2070" s="252"/>
      <c r="B2070" s="263"/>
      <c r="C2070" s="247"/>
      <c r="D2070" s="264"/>
      <c r="E2070" s="252"/>
      <c r="F2070" s="247"/>
      <c r="G2070" s="247"/>
      <c r="H2070" s="247"/>
      <c r="I2070" s="252"/>
      <c r="J2070" s="276"/>
      <c r="K2070" s="256"/>
      <c r="L2070" s="256"/>
      <c r="M2070" s="256"/>
      <c r="N2070" s="255"/>
    </row>
    <row r="2071" spans="1:14" ht="16.5" customHeight="1">
      <c r="A2071" s="253"/>
      <c r="B2071" s="265"/>
      <c r="C2071" s="266"/>
      <c r="D2071" s="267"/>
      <c r="E2071" s="253"/>
      <c r="F2071" s="266"/>
      <c r="G2071" s="266"/>
      <c r="H2071" s="266"/>
      <c r="I2071" s="253"/>
      <c r="J2071" s="276"/>
      <c r="K2071" s="256"/>
      <c r="L2071" s="256"/>
      <c r="M2071" s="256"/>
      <c r="N2071" s="255"/>
    </row>
    <row r="2072" spans="1:14" ht="24" customHeight="1">
      <c r="A2072" s="269" t="s">
        <v>418</v>
      </c>
      <c r="B2072" s="269" t="s">
        <v>419</v>
      </c>
      <c r="C2072" s="270" t="s">
        <v>420</v>
      </c>
      <c r="D2072" s="269" t="s">
        <v>421</v>
      </c>
      <c r="E2072" s="269" t="s">
        <v>422</v>
      </c>
      <c r="F2072" s="272" t="s">
        <v>16</v>
      </c>
      <c r="G2072" s="269" t="s">
        <v>423</v>
      </c>
      <c r="H2072" s="269" t="s">
        <v>424</v>
      </c>
      <c r="I2072" s="271" t="s">
        <v>425</v>
      </c>
      <c r="J2072" s="256"/>
      <c r="K2072" s="256"/>
      <c r="L2072" s="256"/>
      <c r="M2072" s="256"/>
      <c r="N2072" s="255"/>
    </row>
    <row r="2073" spans="1:14" ht="24" customHeight="1">
      <c r="A2073" s="253"/>
      <c r="B2073" s="253"/>
      <c r="C2073" s="253"/>
      <c r="D2073" s="253"/>
      <c r="E2073" s="253"/>
      <c r="F2073" s="265"/>
      <c r="G2073" s="253"/>
      <c r="H2073" s="253"/>
      <c r="I2073" s="100">
        <v>2023</v>
      </c>
      <c r="J2073" s="100">
        <v>2024</v>
      </c>
      <c r="K2073" s="100">
        <v>2025</v>
      </c>
      <c r="L2073" s="100">
        <v>2026</v>
      </c>
      <c r="M2073" s="100">
        <v>2027</v>
      </c>
      <c r="N2073" s="148" t="s">
        <v>426</v>
      </c>
    </row>
    <row r="2074" spans="1:14" ht="25">
      <c r="A2074" s="296" t="s">
        <v>923</v>
      </c>
      <c r="B2074" s="137" t="s">
        <v>121</v>
      </c>
      <c r="C2074" s="239" t="s">
        <v>924</v>
      </c>
      <c r="D2074" s="158">
        <v>1</v>
      </c>
      <c r="E2074" s="140">
        <v>0</v>
      </c>
      <c r="F2074" s="121" t="s">
        <v>25</v>
      </c>
      <c r="G2074" s="141" t="e">
        <f ca="1">_xludf.IFS(F2074=BASE_DATOS!R$2,"N/A",F2074=BASE_DATOS!R$3,"N/A",F2074=BASE_DATOS!R$4,"INDICAR",F2074=BASE_DATOS!R$7,"N/A",F2074=BASE_DATOS!R$5,"INDICAR",F2074=BASE_DATOS!R$6,"INDICAR",F2074=BASE_DATOS!R$8," INDICAR",F2074=BASE_DATOS!R$9," ")</f>
        <v>#NAME?</v>
      </c>
      <c r="H2074" s="121" t="s">
        <v>430</v>
      </c>
      <c r="I2074" s="122">
        <v>0.2</v>
      </c>
      <c r="J2074" s="122">
        <v>0.2</v>
      </c>
      <c r="K2074" s="122">
        <v>0.2</v>
      </c>
      <c r="L2074" s="122">
        <v>0.2</v>
      </c>
      <c r="M2074" s="122">
        <v>0.2</v>
      </c>
      <c r="N2074" s="123">
        <f>SUM(I2074:M2074)</f>
        <v>1</v>
      </c>
    </row>
    <row r="2075" spans="1:14" ht="25">
      <c r="A2075" s="286"/>
      <c r="B2075" s="137" t="s">
        <v>85</v>
      </c>
      <c r="C2075" s="239" t="s">
        <v>925</v>
      </c>
      <c r="D2075" s="159">
        <v>1</v>
      </c>
      <c r="E2075" s="156">
        <v>0</v>
      </c>
      <c r="F2075" s="114" t="s">
        <v>25</v>
      </c>
      <c r="G2075" s="107" t="s">
        <v>428</v>
      </c>
      <c r="H2075" s="121" t="s">
        <v>430</v>
      </c>
      <c r="I2075" s="154">
        <v>0.2</v>
      </c>
      <c r="J2075" s="154">
        <v>0.2</v>
      </c>
      <c r="K2075" s="154">
        <v>0.2</v>
      </c>
      <c r="L2075" s="154">
        <v>0.2</v>
      </c>
      <c r="M2075" s="154">
        <v>0.2</v>
      </c>
      <c r="N2075" s="109">
        <v>1</v>
      </c>
    </row>
    <row r="2076" spans="1:14" ht="25">
      <c r="A2076" s="286"/>
      <c r="B2076" s="137" t="s">
        <v>135</v>
      </c>
      <c r="C2076" s="239" t="s">
        <v>926</v>
      </c>
      <c r="D2076" s="162">
        <v>1</v>
      </c>
      <c r="E2076" s="156">
        <v>1</v>
      </c>
      <c r="F2076" s="114" t="s">
        <v>25</v>
      </c>
      <c r="G2076" s="141" t="e">
        <f ca="1">_xludf.IFS(F2076=BASE_DATOS!R$2,"N/A",F2076=BASE_DATOS!R$3,"N/A",F2076=BASE_DATOS!R$4,"INDICAR",F2076=BASE_DATOS!R$7,"N/A",F2076=BASE_DATOS!R$5,"INDICAR",F2076=BASE_DATOS!R$6,"INDICAR",F2076=BASE_DATOS!R$8," INDICAR",F2076=BASE_DATOS!R$9," ")</f>
        <v>#NAME?</v>
      </c>
      <c r="H2076" s="121" t="s">
        <v>430</v>
      </c>
      <c r="I2076" s="127">
        <v>0.2</v>
      </c>
      <c r="J2076" s="127">
        <v>0.2</v>
      </c>
      <c r="K2076" s="127">
        <v>0.2</v>
      </c>
      <c r="L2076" s="127">
        <v>0.2</v>
      </c>
      <c r="M2076" s="127">
        <v>0.2</v>
      </c>
      <c r="N2076" s="123">
        <f t="shared" ref="N2076:N2106" si="53">SUM(I2076:M2076)</f>
        <v>1</v>
      </c>
    </row>
    <row r="2077" spans="1:14" ht="14.5">
      <c r="A2077" s="286"/>
      <c r="B2077" s="137" t="s">
        <v>135</v>
      </c>
      <c r="C2077" s="239" t="s">
        <v>927</v>
      </c>
      <c r="D2077" s="162">
        <v>1</v>
      </c>
      <c r="E2077" s="156">
        <v>1</v>
      </c>
      <c r="F2077" s="114" t="s">
        <v>25</v>
      </c>
      <c r="G2077" s="141" t="e">
        <f ca="1">_xludf.IFS(F2077=BASE_DATOS!R$2,"N/A",F2077=BASE_DATOS!R$3,"N/A",F2077=BASE_DATOS!R$4,"INDICAR",F2077=BASE_DATOS!R$7,"N/A",F2077=BASE_DATOS!R$5,"INDICAR",F2077=BASE_DATOS!R$6,"INDICAR",F2077=BASE_DATOS!R$8," INDICAR",F2077=BASE_DATOS!R$9," ")</f>
        <v>#NAME?</v>
      </c>
      <c r="H2077" s="121" t="s">
        <v>430</v>
      </c>
      <c r="I2077" s="127">
        <v>0.2</v>
      </c>
      <c r="J2077" s="127">
        <v>0.2</v>
      </c>
      <c r="K2077" s="127">
        <v>0.2</v>
      </c>
      <c r="L2077" s="127">
        <v>0.2</v>
      </c>
      <c r="M2077" s="127">
        <v>0.2</v>
      </c>
      <c r="N2077" s="123">
        <f t="shared" si="53"/>
        <v>1</v>
      </c>
    </row>
    <row r="2078" spans="1:14" ht="37.5">
      <c r="A2078" s="286"/>
      <c r="B2078" s="137" t="s">
        <v>142</v>
      </c>
      <c r="C2078" s="239" t="s">
        <v>928</v>
      </c>
      <c r="D2078" s="158">
        <v>5</v>
      </c>
      <c r="E2078" s="140"/>
      <c r="F2078" s="121" t="s">
        <v>25</v>
      </c>
      <c r="G2078" s="160" t="e">
        <f ca="1">_xludf.IFS(F2078=BASE_DATOS!R$2,"N/A",F2078=BASE_DATOS!R$3,"N/A",F2078=BASE_DATOS!R$4,"INDICAR",F2078=BASE_DATOS!R$7,"N/A",F2078=BASE_DATOS!R$5,"INDICAR",F2078=BASE_DATOS!R$6,"INDICAR",F2078=BASE_DATOS!R$8," INDICAR",F2078=BASE_DATOS!R$9," ")</f>
        <v>#NAME?</v>
      </c>
      <c r="H2078" s="121" t="s">
        <v>430</v>
      </c>
      <c r="I2078" s="122">
        <v>0.2</v>
      </c>
      <c r="J2078" s="122">
        <v>0.2</v>
      </c>
      <c r="K2078" s="122">
        <v>0.2</v>
      </c>
      <c r="L2078" s="122">
        <v>0.2</v>
      </c>
      <c r="M2078" s="122">
        <v>0.2</v>
      </c>
      <c r="N2078" s="123">
        <f t="shared" si="53"/>
        <v>1</v>
      </c>
    </row>
    <row r="2079" spans="1:14" ht="50">
      <c r="A2079" s="286"/>
      <c r="B2079" s="137" t="s">
        <v>142</v>
      </c>
      <c r="C2079" s="239" t="s">
        <v>929</v>
      </c>
      <c r="D2079" s="158">
        <v>5</v>
      </c>
      <c r="E2079" s="140"/>
      <c r="F2079" s="121" t="s">
        <v>25</v>
      </c>
      <c r="G2079" s="160" t="e">
        <f ca="1">_xludf.IFS(F2079=BASE_DATOS!R$2,"N/A",F2079=BASE_DATOS!R$3,"N/A",F2079=BASE_DATOS!R$4,"INDICAR",F2079=BASE_DATOS!R$7,"N/A",F2079=BASE_DATOS!R$5,"INDICAR",F2079=BASE_DATOS!R$6,"INDICAR",F2079=BASE_DATOS!R$8," INDICAR",F2079=BASE_DATOS!R$9," ")</f>
        <v>#NAME?</v>
      </c>
      <c r="H2079" s="121" t="s">
        <v>430</v>
      </c>
      <c r="I2079" s="122">
        <v>0.2</v>
      </c>
      <c r="J2079" s="122">
        <v>0.2</v>
      </c>
      <c r="K2079" s="122">
        <v>0.2</v>
      </c>
      <c r="L2079" s="122">
        <v>0.2</v>
      </c>
      <c r="M2079" s="122">
        <v>0.2</v>
      </c>
      <c r="N2079" s="123">
        <f t="shared" si="53"/>
        <v>1</v>
      </c>
    </row>
    <row r="2080" spans="1:14" ht="75">
      <c r="A2080" s="286"/>
      <c r="B2080" s="137" t="s">
        <v>142</v>
      </c>
      <c r="C2080" s="239" t="s">
        <v>930</v>
      </c>
      <c r="D2080" s="158">
        <v>1</v>
      </c>
      <c r="E2080" s="140"/>
      <c r="F2080" s="121" t="s">
        <v>25</v>
      </c>
      <c r="G2080" s="160" t="e">
        <f ca="1">_xludf.IFS(F2080=BASE_DATOS!R$2,"N/A",F2080=BASE_DATOS!R$3,"N/A",F2080=BASE_DATOS!R$4,"INDICAR",F2080=BASE_DATOS!R$7,"N/A",F2080=BASE_DATOS!R$5,"INDICAR",F2080=BASE_DATOS!R$6,"INDICAR",F2080=BASE_DATOS!R$8," INDICAR",F2080=BASE_DATOS!R$9," ")</f>
        <v>#NAME?</v>
      </c>
      <c r="H2080" s="121" t="s">
        <v>430</v>
      </c>
      <c r="I2080" s="122">
        <v>0.2</v>
      </c>
      <c r="J2080" s="122">
        <v>0.2</v>
      </c>
      <c r="K2080" s="122">
        <v>0.2</v>
      </c>
      <c r="L2080" s="122">
        <v>0.2</v>
      </c>
      <c r="M2080" s="122">
        <v>0.2</v>
      </c>
      <c r="N2080" s="123">
        <f t="shared" si="53"/>
        <v>1</v>
      </c>
    </row>
    <row r="2081" spans="1:14" ht="25">
      <c r="A2081" s="286"/>
      <c r="B2081" s="137" t="s">
        <v>99</v>
      </c>
      <c r="C2081" s="140" t="s">
        <v>931</v>
      </c>
      <c r="D2081" s="158">
        <v>1</v>
      </c>
      <c r="E2081" s="140"/>
      <c r="F2081" s="121" t="s">
        <v>103</v>
      </c>
      <c r="G2081" s="160" t="e">
        <f ca="1">_xludf.IFS(F2081=BASE_DATOS!R$2,"N/A",F2081=BASE_DATOS!R$3,"N/A",F2081=BASE_DATOS!R$4,"INDICAR",F2081=BASE_DATOS!R$7,"N/A",F2081=BASE_DATOS!R$5,"INDICAR",F2081=BASE_DATOS!R$6,"INDICAR",F2081=BASE_DATOS!R$8," INDICAR",F2081=BASE_DATOS!R$9," ")</f>
        <v>#NAME?</v>
      </c>
      <c r="H2081" s="121" t="s">
        <v>430</v>
      </c>
      <c r="I2081" s="122">
        <v>0.2</v>
      </c>
      <c r="J2081" s="122">
        <v>0.2</v>
      </c>
      <c r="K2081" s="122">
        <v>0.2</v>
      </c>
      <c r="L2081" s="122">
        <v>0.2</v>
      </c>
      <c r="M2081" s="122">
        <v>0.2</v>
      </c>
      <c r="N2081" s="123">
        <f t="shared" si="53"/>
        <v>1</v>
      </c>
    </row>
    <row r="2082" spans="1:14" ht="14.5" hidden="1">
      <c r="A2082" s="286"/>
      <c r="B2082" s="137"/>
      <c r="C2082" s="138"/>
      <c r="D2082" s="158"/>
      <c r="E2082" s="140"/>
      <c r="F2082" s="121"/>
      <c r="G2082" s="160" t="e">
        <f ca="1">_xludf.IFS(F2082=BASE_DATOS!R$2,"N/A",F2082=BASE_DATOS!R$3,"N/A",F2082=BASE_DATOS!R$4,"INDICAR",F2082=BASE_DATOS!R$7,"N/A",F2082=BASE_DATOS!R$5,"INDICAR",F2082=BASE_DATOS!R$6,"INDICAR",F2082=BASE_DATOS!R$8," INDICAR",F2082=BASE_DATOS!R$9," ")</f>
        <v>#NAME?</v>
      </c>
      <c r="H2082" s="121"/>
      <c r="I2082" s="122"/>
      <c r="J2082" s="122"/>
      <c r="K2082" s="122"/>
      <c r="L2082" s="122"/>
      <c r="M2082" s="122"/>
      <c r="N2082" s="123">
        <f t="shared" si="53"/>
        <v>0</v>
      </c>
    </row>
    <row r="2083" spans="1:14" ht="14.5" hidden="1">
      <c r="A2083" s="286"/>
      <c r="B2083" s="137"/>
      <c r="C2083" s="138"/>
      <c r="D2083" s="158"/>
      <c r="E2083" s="140"/>
      <c r="F2083" s="121"/>
      <c r="G2083" s="160" t="e">
        <f ca="1">_xludf.IFS(F2083=BASE_DATOS!R$2,"N/A",F2083=BASE_DATOS!R$3,"N/A",F2083=BASE_DATOS!R$4,"INDICAR",F2083=BASE_DATOS!R$7,"N/A",F2083=BASE_DATOS!R$5,"INDICAR",F2083=BASE_DATOS!R$6,"INDICAR",F2083=BASE_DATOS!R$8," INDICAR",F2083=BASE_DATOS!R$9," ")</f>
        <v>#NAME?</v>
      </c>
      <c r="H2083" s="121"/>
      <c r="I2083" s="122"/>
      <c r="J2083" s="122"/>
      <c r="K2083" s="122"/>
      <c r="L2083" s="122"/>
      <c r="M2083" s="122"/>
      <c r="N2083" s="123">
        <f t="shared" si="53"/>
        <v>0</v>
      </c>
    </row>
    <row r="2084" spans="1:14" ht="14.5" hidden="1">
      <c r="A2084" s="287"/>
      <c r="B2084" s="137"/>
      <c r="C2084" s="140"/>
      <c r="D2084" s="158"/>
      <c r="E2084" s="140"/>
      <c r="F2084" s="121"/>
      <c r="G2084" s="160" t="e">
        <f ca="1">_xludf.IFS(F2084=BASE_DATOS!R$2,"N/A",F2084=BASE_DATOS!R$3,"N/A",F2084=BASE_DATOS!R$4,"INDICAR",F2084=BASE_DATOS!R$7,"N/A",F2084=BASE_DATOS!R$5,"INDICAR",F2084=BASE_DATOS!R$6,"INDICAR",F2084=BASE_DATOS!R$8," INDICAR",F2084=BASE_DATOS!R$9," ")</f>
        <v>#NAME?</v>
      </c>
      <c r="H2084" s="121"/>
      <c r="I2084" s="122"/>
      <c r="J2084" s="122"/>
      <c r="K2084" s="122"/>
      <c r="L2084" s="122"/>
      <c r="M2084" s="122"/>
      <c r="N2084" s="123">
        <f t="shared" si="53"/>
        <v>0</v>
      </c>
    </row>
    <row r="2085" spans="1:14" ht="14.5" hidden="1">
      <c r="A2085" s="251"/>
      <c r="B2085" s="137"/>
      <c r="C2085" s="138"/>
      <c r="D2085" s="158"/>
      <c r="E2085" s="140"/>
      <c r="F2085" s="121"/>
      <c r="G2085" s="160" t="e">
        <f ca="1">_xludf.IFS(F2085=BASE_DATOS!R$2,"N/A",F2085=BASE_DATOS!R$3,"N/A",F2085=BASE_DATOS!R$4,"INDICAR",F2085=BASE_DATOS!R$7,"N/A",F2085=BASE_DATOS!R$5,"INDICAR",F2085=BASE_DATOS!R$6,"INDICAR",F2085=BASE_DATOS!R$8," INDICAR",F2085=BASE_DATOS!R$9," ")</f>
        <v>#NAME?</v>
      </c>
      <c r="H2085" s="121"/>
      <c r="I2085" s="122"/>
      <c r="J2085" s="122"/>
      <c r="K2085" s="122"/>
      <c r="L2085" s="122"/>
      <c r="M2085" s="122"/>
      <c r="N2085" s="123">
        <f t="shared" si="53"/>
        <v>0</v>
      </c>
    </row>
    <row r="2086" spans="1:14" ht="14.5" hidden="1">
      <c r="A2086" s="252"/>
      <c r="B2086" s="137"/>
      <c r="C2086" s="138"/>
      <c r="D2086" s="158"/>
      <c r="E2086" s="140"/>
      <c r="F2086" s="121"/>
      <c r="G2086" s="160" t="e">
        <f ca="1">_xludf.IFS(F2086=BASE_DATOS!R$2,"N/A",F2086=BASE_DATOS!R$3,"N/A",F2086=BASE_DATOS!R$4,"INDICAR",F2086=BASE_DATOS!R$7,"N/A",F2086=BASE_DATOS!R$5,"INDICAR",F2086=BASE_DATOS!R$6,"INDICAR",F2086=BASE_DATOS!R$8," INDICAR",F2086=BASE_DATOS!R$9," ")</f>
        <v>#NAME?</v>
      </c>
      <c r="H2086" s="121"/>
      <c r="I2086" s="122"/>
      <c r="J2086" s="122"/>
      <c r="K2086" s="122"/>
      <c r="L2086" s="122"/>
      <c r="M2086" s="122"/>
      <c r="N2086" s="123">
        <f t="shared" si="53"/>
        <v>0</v>
      </c>
    </row>
    <row r="2087" spans="1:14" ht="14.5" hidden="1">
      <c r="A2087" s="252"/>
      <c r="B2087" s="137"/>
      <c r="C2087" s="138"/>
      <c r="D2087" s="158"/>
      <c r="E2087" s="140"/>
      <c r="F2087" s="121"/>
      <c r="G2087" s="160" t="e">
        <f ca="1">_xludf.IFS(F2087=BASE_DATOS!R$2,"N/A",F2087=BASE_DATOS!R$3,"N/A",F2087=BASE_DATOS!R$4,"INDICAR",F2087=BASE_DATOS!R$7,"N/A",F2087=BASE_DATOS!R$5,"INDICAR",F2087=BASE_DATOS!R$6,"INDICAR",F2087=BASE_DATOS!R$8," INDICAR",F2087=BASE_DATOS!R$9," ")</f>
        <v>#NAME?</v>
      </c>
      <c r="H2087" s="121"/>
      <c r="I2087" s="122"/>
      <c r="J2087" s="122"/>
      <c r="K2087" s="122"/>
      <c r="L2087" s="122"/>
      <c r="M2087" s="122"/>
      <c r="N2087" s="123">
        <f t="shared" si="53"/>
        <v>0</v>
      </c>
    </row>
    <row r="2088" spans="1:14" ht="14.5" hidden="1">
      <c r="A2088" s="252"/>
      <c r="B2088" s="137"/>
      <c r="C2088" s="138"/>
      <c r="D2088" s="158"/>
      <c r="E2088" s="140"/>
      <c r="F2088" s="121"/>
      <c r="G2088" s="160" t="e">
        <f ca="1">_xludf.IFS(F2088=BASE_DATOS!R$2,"N/A",F2088=BASE_DATOS!R$3,"N/A",F2088=BASE_DATOS!R$4,"INDICAR",F2088=BASE_DATOS!R$7,"N/A",F2088=BASE_DATOS!R$5,"INDICAR",F2088=BASE_DATOS!R$6,"INDICAR",F2088=BASE_DATOS!R$8," INDICAR",F2088=BASE_DATOS!R$9," ")</f>
        <v>#NAME?</v>
      </c>
      <c r="H2088" s="121"/>
      <c r="I2088" s="122"/>
      <c r="J2088" s="122"/>
      <c r="K2088" s="122"/>
      <c r="L2088" s="122"/>
      <c r="M2088" s="122"/>
      <c r="N2088" s="123">
        <f t="shared" si="53"/>
        <v>0</v>
      </c>
    </row>
    <row r="2089" spans="1:14" ht="14.5" hidden="1">
      <c r="A2089" s="252"/>
      <c r="B2089" s="137"/>
      <c r="C2089" s="138"/>
      <c r="D2089" s="158"/>
      <c r="E2089" s="140"/>
      <c r="F2089" s="121"/>
      <c r="G2089" s="160" t="e">
        <f ca="1">_xludf.IFS(F2089=BASE_DATOS!R$2,"N/A",F2089=BASE_DATOS!R$3,"N/A",F2089=BASE_DATOS!R$4,"INDICAR",F2089=BASE_DATOS!R$7,"N/A",F2089=BASE_DATOS!R$5,"INDICAR",F2089=BASE_DATOS!R$6,"INDICAR",F2089=BASE_DATOS!R$8," INDICAR",F2089=BASE_DATOS!R$9," ")</f>
        <v>#NAME?</v>
      </c>
      <c r="H2089" s="121"/>
      <c r="I2089" s="122"/>
      <c r="J2089" s="122"/>
      <c r="K2089" s="122"/>
      <c r="L2089" s="122"/>
      <c r="M2089" s="122"/>
      <c r="N2089" s="123">
        <f t="shared" si="53"/>
        <v>0</v>
      </c>
    </row>
    <row r="2090" spans="1:14" ht="14.5" hidden="1">
      <c r="A2090" s="252"/>
      <c r="B2090" s="137"/>
      <c r="C2090" s="138"/>
      <c r="D2090" s="158"/>
      <c r="E2090" s="140"/>
      <c r="F2090" s="121"/>
      <c r="G2090" s="160" t="e">
        <f ca="1">_xludf.IFS(F2090=BASE_DATOS!R$2,"N/A",F2090=BASE_DATOS!R$3,"N/A",F2090=BASE_DATOS!R$4,"INDICAR",F2090=BASE_DATOS!R$7,"N/A",F2090=BASE_DATOS!R$5,"INDICAR",F2090=BASE_DATOS!R$6,"INDICAR",F2090=BASE_DATOS!R$8," INDICAR",F2090=BASE_DATOS!R$9," ")</f>
        <v>#NAME?</v>
      </c>
      <c r="H2090" s="121"/>
      <c r="I2090" s="122"/>
      <c r="J2090" s="122"/>
      <c r="K2090" s="122"/>
      <c r="L2090" s="122"/>
      <c r="M2090" s="122"/>
      <c r="N2090" s="123">
        <f t="shared" si="53"/>
        <v>0</v>
      </c>
    </row>
    <row r="2091" spans="1:14" ht="14.5" hidden="1">
      <c r="A2091" s="252"/>
      <c r="B2091" s="137"/>
      <c r="C2091" s="138"/>
      <c r="D2091" s="158"/>
      <c r="E2091" s="140"/>
      <c r="F2091" s="121"/>
      <c r="G2091" s="160" t="e">
        <f ca="1">_xludf.IFS(F2091=BASE_DATOS!R$2,"N/A",F2091=BASE_DATOS!R$3,"N/A",F2091=BASE_DATOS!R$4,"INDICAR",F2091=BASE_DATOS!R$7,"N/A",F2091=BASE_DATOS!R$5,"INDICAR",F2091=BASE_DATOS!R$6,"INDICAR",F2091=BASE_DATOS!R$8," INDICAR",F2091=BASE_DATOS!R$9," ")</f>
        <v>#NAME?</v>
      </c>
      <c r="H2091" s="121"/>
      <c r="I2091" s="122"/>
      <c r="J2091" s="122"/>
      <c r="K2091" s="122"/>
      <c r="L2091" s="122"/>
      <c r="M2091" s="122"/>
      <c r="N2091" s="123">
        <f t="shared" si="53"/>
        <v>0</v>
      </c>
    </row>
    <row r="2092" spans="1:14" ht="14.5" hidden="1">
      <c r="A2092" s="252"/>
      <c r="B2092" s="137"/>
      <c r="C2092" s="138"/>
      <c r="D2092" s="158"/>
      <c r="E2092" s="140"/>
      <c r="F2092" s="121"/>
      <c r="G2092" s="160" t="e">
        <f ca="1">_xludf.IFS(F2092=BASE_DATOS!R$2,"N/A",F2092=BASE_DATOS!R$3,"N/A",F2092=BASE_DATOS!R$4,"INDICAR",F2092=BASE_DATOS!R$7,"N/A",F2092=BASE_DATOS!R$5,"INDICAR",F2092=BASE_DATOS!R$6,"INDICAR",F2092=BASE_DATOS!R$8," INDICAR",F2092=BASE_DATOS!R$9," ")</f>
        <v>#NAME?</v>
      </c>
      <c r="H2092" s="121"/>
      <c r="I2092" s="122"/>
      <c r="J2092" s="122"/>
      <c r="K2092" s="122"/>
      <c r="L2092" s="122"/>
      <c r="M2092" s="122"/>
      <c r="N2092" s="123">
        <f t="shared" si="53"/>
        <v>0</v>
      </c>
    </row>
    <row r="2093" spans="1:14" ht="14.5" hidden="1">
      <c r="A2093" s="252"/>
      <c r="B2093" s="137"/>
      <c r="C2093" s="138"/>
      <c r="D2093" s="158"/>
      <c r="E2093" s="140"/>
      <c r="F2093" s="121"/>
      <c r="G2093" s="160" t="e">
        <f ca="1">_xludf.IFS(F2093=BASE_DATOS!R$2,"N/A",F2093=BASE_DATOS!R$3,"N/A",F2093=BASE_DATOS!R$4,"INDICAR",F2093=BASE_DATOS!R$7,"N/A",F2093=BASE_DATOS!R$5,"INDICAR",F2093=BASE_DATOS!R$6,"INDICAR",F2093=BASE_DATOS!R$8," INDICAR",F2093=BASE_DATOS!R$9," ")</f>
        <v>#NAME?</v>
      </c>
      <c r="H2093" s="121"/>
      <c r="I2093" s="122"/>
      <c r="J2093" s="122"/>
      <c r="K2093" s="122"/>
      <c r="L2093" s="122"/>
      <c r="M2093" s="122"/>
      <c r="N2093" s="123">
        <f t="shared" si="53"/>
        <v>0</v>
      </c>
    </row>
    <row r="2094" spans="1:14" ht="14.5" hidden="1">
      <c r="A2094" s="252"/>
      <c r="B2094" s="137"/>
      <c r="C2094" s="138"/>
      <c r="D2094" s="158"/>
      <c r="E2094" s="140"/>
      <c r="F2094" s="121"/>
      <c r="G2094" s="160" t="e">
        <f ca="1">_xludf.IFS(F2094=BASE_DATOS!R$2,"N/A",F2094=BASE_DATOS!R$3,"N/A",F2094=BASE_DATOS!R$4,"INDICAR",F2094=BASE_DATOS!R$7,"N/A",F2094=BASE_DATOS!R$5,"INDICAR",F2094=BASE_DATOS!R$6,"INDICAR",F2094=BASE_DATOS!R$8," INDICAR",F2094=BASE_DATOS!R$9," ")</f>
        <v>#NAME?</v>
      </c>
      <c r="H2094" s="121"/>
      <c r="I2094" s="122"/>
      <c r="J2094" s="122"/>
      <c r="K2094" s="122"/>
      <c r="L2094" s="122"/>
      <c r="M2094" s="122"/>
      <c r="N2094" s="123">
        <f t="shared" si="53"/>
        <v>0</v>
      </c>
    </row>
    <row r="2095" spans="1:14" ht="14.5" hidden="1">
      <c r="A2095" s="253"/>
      <c r="B2095" s="137"/>
      <c r="C2095" s="140"/>
      <c r="D2095" s="158"/>
      <c r="E2095" s="140"/>
      <c r="F2095" s="121"/>
      <c r="G2095" s="160" t="e">
        <f ca="1">_xludf.IFS(F2095=BASE_DATOS!R$2,"N/A",F2095=BASE_DATOS!R$3,"N/A",F2095=BASE_DATOS!R$4,"INDICAR",F2095=BASE_DATOS!R$7,"N/A",F2095=BASE_DATOS!R$5,"INDICAR",F2095=BASE_DATOS!R$6,"INDICAR",F2095=BASE_DATOS!R$8," INDICAR",F2095=BASE_DATOS!R$9," ")</f>
        <v>#NAME?</v>
      </c>
      <c r="H2095" s="121"/>
      <c r="I2095" s="122"/>
      <c r="J2095" s="122"/>
      <c r="K2095" s="122"/>
      <c r="L2095" s="122"/>
      <c r="M2095" s="122"/>
      <c r="N2095" s="123">
        <f t="shared" si="53"/>
        <v>0</v>
      </c>
    </row>
    <row r="2096" spans="1:14" ht="14.5" hidden="1">
      <c r="A2096" s="251"/>
      <c r="B2096" s="137"/>
      <c r="C2096" s="138"/>
      <c r="D2096" s="158"/>
      <c r="E2096" s="140"/>
      <c r="F2096" s="121"/>
      <c r="G2096" s="160" t="e">
        <f ca="1">_xludf.IFS(F2096=BASE_DATOS!R$2,"N/A",F2096=BASE_DATOS!R$3,"N/A",F2096=BASE_DATOS!R$4,"INDICAR",F2096=BASE_DATOS!R$7,"N/A",F2096=BASE_DATOS!R$5,"INDICAR",F2096=BASE_DATOS!R$6,"INDICAR",F2096=BASE_DATOS!R$8," INDICAR",F2096=BASE_DATOS!R$9," ")</f>
        <v>#NAME?</v>
      </c>
      <c r="H2096" s="121"/>
      <c r="I2096" s="122"/>
      <c r="J2096" s="122"/>
      <c r="K2096" s="122"/>
      <c r="L2096" s="122"/>
      <c r="M2096" s="122"/>
      <c r="N2096" s="123">
        <f t="shared" si="53"/>
        <v>0</v>
      </c>
    </row>
    <row r="2097" spans="1:14" ht="14.5" hidden="1">
      <c r="A2097" s="252"/>
      <c r="B2097" s="137"/>
      <c r="C2097" s="138"/>
      <c r="D2097" s="158"/>
      <c r="E2097" s="140"/>
      <c r="F2097" s="121"/>
      <c r="G2097" s="160" t="e">
        <f ca="1">_xludf.IFS(F2097=BASE_DATOS!R$2,"N/A",F2097=BASE_DATOS!R$3,"N/A",F2097=BASE_DATOS!R$4,"INDICAR",F2097=BASE_DATOS!R$7,"N/A",F2097=BASE_DATOS!R$5,"INDICAR",F2097=BASE_DATOS!R$6,"INDICAR",F2097=BASE_DATOS!R$8," INDICAR",F2097=BASE_DATOS!R$9," ")</f>
        <v>#NAME?</v>
      </c>
      <c r="H2097" s="121"/>
      <c r="I2097" s="122"/>
      <c r="J2097" s="122"/>
      <c r="K2097" s="122"/>
      <c r="L2097" s="122"/>
      <c r="M2097" s="122"/>
      <c r="N2097" s="123">
        <f t="shared" si="53"/>
        <v>0</v>
      </c>
    </row>
    <row r="2098" spans="1:14" ht="14.5" hidden="1">
      <c r="A2098" s="252"/>
      <c r="B2098" s="137"/>
      <c r="C2098" s="138"/>
      <c r="D2098" s="158"/>
      <c r="E2098" s="140"/>
      <c r="F2098" s="121"/>
      <c r="G2098" s="160" t="e">
        <f ca="1">_xludf.IFS(F2098=BASE_DATOS!R$2,"N/A",F2098=BASE_DATOS!R$3,"N/A",F2098=BASE_DATOS!R$4,"INDICAR",F2098=BASE_DATOS!R$7,"N/A",F2098=BASE_DATOS!R$5,"INDICAR",F2098=BASE_DATOS!R$6,"INDICAR",F2098=BASE_DATOS!R$8," INDICAR",F2098=BASE_DATOS!R$9," ")</f>
        <v>#NAME?</v>
      </c>
      <c r="H2098" s="121"/>
      <c r="I2098" s="122"/>
      <c r="J2098" s="122"/>
      <c r="K2098" s="122"/>
      <c r="L2098" s="122"/>
      <c r="M2098" s="122"/>
      <c r="N2098" s="123">
        <f t="shared" si="53"/>
        <v>0</v>
      </c>
    </row>
    <row r="2099" spans="1:14" ht="14.5" hidden="1">
      <c r="A2099" s="252"/>
      <c r="B2099" s="137"/>
      <c r="C2099" s="138"/>
      <c r="D2099" s="158"/>
      <c r="E2099" s="140"/>
      <c r="F2099" s="121"/>
      <c r="G2099" s="160" t="e">
        <f ca="1">_xludf.IFS(F2099=BASE_DATOS!R$2,"N/A",F2099=BASE_DATOS!R$3,"N/A",F2099=BASE_DATOS!R$4,"INDICAR",F2099=BASE_DATOS!R$7,"N/A",F2099=BASE_DATOS!R$5,"INDICAR",F2099=BASE_DATOS!R$6,"INDICAR",F2099=BASE_DATOS!R$8," INDICAR",F2099=BASE_DATOS!R$9," ")</f>
        <v>#NAME?</v>
      </c>
      <c r="H2099" s="121"/>
      <c r="I2099" s="122"/>
      <c r="J2099" s="122"/>
      <c r="K2099" s="122"/>
      <c r="L2099" s="122"/>
      <c r="M2099" s="122"/>
      <c r="N2099" s="123">
        <f t="shared" si="53"/>
        <v>0</v>
      </c>
    </row>
    <row r="2100" spans="1:14" ht="14.5" hidden="1">
      <c r="A2100" s="252"/>
      <c r="B2100" s="137"/>
      <c r="C2100" s="138"/>
      <c r="D2100" s="158"/>
      <c r="E2100" s="140"/>
      <c r="F2100" s="121"/>
      <c r="G2100" s="160" t="e">
        <f ca="1">_xludf.IFS(F2100=BASE_DATOS!R$2,"N/A",F2100=BASE_DATOS!R$3,"N/A",F2100=BASE_DATOS!R$4,"INDICAR",F2100=BASE_DATOS!R$7,"N/A",F2100=BASE_DATOS!R$5,"INDICAR",F2100=BASE_DATOS!R$6,"INDICAR",F2100=BASE_DATOS!R$8," INDICAR",F2100=BASE_DATOS!R$9," ")</f>
        <v>#NAME?</v>
      </c>
      <c r="H2100" s="121"/>
      <c r="I2100" s="122"/>
      <c r="J2100" s="122"/>
      <c r="K2100" s="122"/>
      <c r="L2100" s="122"/>
      <c r="M2100" s="122"/>
      <c r="N2100" s="123">
        <f t="shared" si="53"/>
        <v>0</v>
      </c>
    </row>
    <row r="2101" spans="1:14" ht="14.5" hidden="1">
      <c r="A2101" s="252"/>
      <c r="B2101" s="137"/>
      <c r="C2101" s="138"/>
      <c r="D2101" s="158"/>
      <c r="E2101" s="140"/>
      <c r="F2101" s="121"/>
      <c r="G2101" s="160" t="e">
        <f ca="1">_xludf.IFS(F2101=BASE_DATOS!R$2,"N/A",F2101=BASE_DATOS!R$3,"N/A",F2101=BASE_DATOS!R$4,"INDICAR",F2101=BASE_DATOS!R$7,"N/A",F2101=BASE_DATOS!R$5,"INDICAR",F2101=BASE_DATOS!R$6,"INDICAR",F2101=BASE_DATOS!R$8," INDICAR",F2101=BASE_DATOS!R$9," ")</f>
        <v>#NAME?</v>
      </c>
      <c r="H2101" s="121"/>
      <c r="I2101" s="122"/>
      <c r="J2101" s="122"/>
      <c r="K2101" s="122"/>
      <c r="L2101" s="122"/>
      <c r="M2101" s="122"/>
      <c r="N2101" s="123">
        <f t="shared" si="53"/>
        <v>0</v>
      </c>
    </row>
    <row r="2102" spans="1:14" ht="14.5" hidden="1">
      <c r="A2102" s="252"/>
      <c r="B2102" s="137"/>
      <c r="C2102" s="138"/>
      <c r="D2102" s="158"/>
      <c r="E2102" s="140"/>
      <c r="F2102" s="121"/>
      <c r="G2102" s="160" t="e">
        <f ca="1">_xludf.IFS(F2102=BASE_DATOS!R$2,"N/A",F2102=BASE_DATOS!R$3,"N/A",F2102=BASE_DATOS!R$4,"INDICAR",F2102=BASE_DATOS!R$7,"N/A",F2102=BASE_DATOS!R$5,"INDICAR",F2102=BASE_DATOS!R$6,"INDICAR",F2102=BASE_DATOS!R$8," INDICAR",F2102=BASE_DATOS!R$9," ")</f>
        <v>#NAME?</v>
      </c>
      <c r="H2102" s="121"/>
      <c r="I2102" s="122"/>
      <c r="J2102" s="122"/>
      <c r="K2102" s="122"/>
      <c r="L2102" s="122"/>
      <c r="M2102" s="122"/>
      <c r="N2102" s="123">
        <f t="shared" si="53"/>
        <v>0</v>
      </c>
    </row>
    <row r="2103" spans="1:14" ht="14.5" hidden="1">
      <c r="A2103" s="252"/>
      <c r="B2103" s="137"/>
      <c r="C2103" s="138"/>
      <c r="D2103" s="158"/>
      <c r="E2103" s="140"/>
      <c r="F2103" s="121"/>
      <c r="G2103" s="160" t="e">
        <f ca="1">_xludf.IFS(F2103=BASE_DATOS!R$2,"N/A",F2103=BASE_DATOS!R$3,"N/A",F2103=BASE_DATOS!R$4,"INDICAR",F2103=BASE_DATOS!R$7,"N/A",F2103=BASE_DATOS!R$5,"INDICAR",F2103=BASE_DATOS!R$6,"INDICAR",F2103=BASE_DATOS!R$8," INDICAR",F2103=BASE_DATOS!R$9," ")</f>
        <v>#NAME?</v>
      </c>
      <c r="H2103" s="121"/>
      <c r="I2103" s="122"/>
      <c r="J2103" s="122"/>
      <c r="K2103" s="122"/>
      <c r="L2103" s="122"/>
      <c r="M2103" s="122"/>
      <c r="N2103" s="123">
        <f t="shared" si="53"/>
        <v>0</v>
      </c>
    </row>
    <row r="2104" spans="1:14" ht="14.5" hidden="1">
      <c r="A2104" s="252"/>
      <c r="B2104" s="137"/>
      <c r="C2104" s="138"/>
      <c r="D2104" s="158"/>
      <c r="E2104" s="140"/>
      <c r="F2104" s="121"/>
      <c r="G2104" s="160" t="e">
        <f ca="1">_xludf.IFS(F2104=BASE_DATOS!R$2,"N/A",F2104=BASE_DATOS!R$3,"N/A",F2104=BASE_DATOS!R$4,"INDICAR",F2104=BASE_DATOS!R$7,"N/A",F2104=BASE_DATOS!R$5,"INDICAR",F2104=BASE_DATOS!R$6,"INDICAR",F2104=BASE_DATOS!R$8," INDICAR",F2104=BASE_DATOS!R$9," ")</f>
        <v>#NAME?</v>
      </c>
      <c r="H2104" s="121"/>
      <c r="I2104" s="122"/>
      <c r="J2104" s="122"/>
      <c r="K2104" s="122"/>
      <c r="L2104" s="122"/>
      <c r="M2104" s="122"/>
      <c r="N2104" s="123">
        <f t="shared" si="53"/>
        <v>0</v>
      </c>
    </row>
    <row r="2105" spans="1:14" ht="14.5" hidden="1">
      <c r="A2105" s="252"/>
      <c r="B2105" s="137"/>
      <c r="C2105" s="138"/>
      <c r="D2105" s="158"/>
      <c r="E2105" s="140"/>
      <c r="F2105" s="121"/>
      <c r="G2105" s="160" t="e">
        <f ca="1">_xludf.IFS(F2105=BASE_DATOS!R$2,"N/A",F2105=BASE_DATOS!R$3,"N/A",F2105=BASE_DATOS!R$4,"INDICAR",F2105=BASE_DATOS!R$7,"N/A",F2105=BASE_DATOS!R$5,"INDICAR",F2105=BASE_DATOS!R$6,"INDICAR",F2105=BASE_DATOS!R$8," INDICAR",F2105=BASE_DATOS!R$9," ")</f>
        <v>#NAME?</v>
      </c>
      <c r="H2105" s="121"/>
      <c r="I2105" s="122"/>
      <c r="J2105" s="122"/>
      <c r="K2105" s="122"/>
      <c r="L2105" s="122"/>
      <c r="M2105" s="122"/>
      <c r="N2105" s="123">
        <f t="shared" si="53"/>
        <v>0</v>
      </c>
    </row>
    <row r="2106" spans="1:14" ht="14.5" hidden="1">
      <c r="A2106" s="253"/>
      <c r="B2106" s="137"/>
      <c r="C2106" s="140"/>
      <c r="D2106" s="158"/>
      <c r="E2106" s="140"/>
      <c r="F2106" s="121"/>
      <c r="G2106" s="160" t="e">
        <f ca="1">_xludf.IFS(F2106=BASE_DATOS!R$2,"N/A",F2106=BASE_DATOS!R$3,"N/A",F2106=BASE_DATOS!R$4,"INDICAR",F2106=BASE_DATOS!R$7,"N/A",F2106=BASE_DATOS!R$5,"INDICAR",F2106=BASE_DATOS!R$6,"INDICAR",F2106=BASE_DATOS!R$8," INDICAR",F2106=BASE_DATOS!R$9," ")</f>
        <v>#NAME?</v>
      </c>
      <c r="H2106" s="121"/>
      <c r="I2106" s="122"/>
      <c r="J2106" s="122"/>
      <c r="K2106" s="122"/>
      <c r="L2106" s="122"/>
      <c r="M2106" s="122"/>
      <c r="N2106" s="123">
        <f t="shared" si="53"/>
        <v>0</v>
      </c>
    </row>
    <row r="2107" spans="1:14" ht="14.5">
      <c r="A2107" s="142"/>
      <c r="B2107" s="143"/>
      <c r="C2107" s="142"/>
      <c r="D2107" s="142"/>
      <c r="E2107" s="142"/>
      <c r="F2107" s="142"/>
      <c r="G2107" s="142"/>
      <c r="H2107" s="142"/>
      <c r="I2107" s="142"/>
      <c r="J2107" s="143"/>
      <c r="K2107" s="143"/>
      <c r="L2107" s="143"/>
      <c r="M2107" s="143"/>
      <c r="N2107" s="144"/>
    </row>
    <row r="2108" spans="1:14" ht="14.5">
      <c r="A2108" s="145"/>
      <c r="B2108" s="146"/>
      <c r="C2108" s="145"/>
      <c r="D2108" s="145"/>
      <c r="E2108" s="145"/>
      <c r="F2108" s="145"/>
      <c r="G2108" s="145"/>
      <c r="H2108" s="145"/>
      <c r="I2108" s="145"/>
      <c r="J2108" s="146"/>
      <c r="K2108" s="146"/>
      <c r="L2108" s="146"/>
      <c r="M2108" s="146"/>
      <c r="N2108" s="147"/>
    </row>
    <row r="2109" spans="1:14" ht="23.25" customHeight="1">
      <c r="A2109" s="254" t="s">
        <v>413</v>
      </c>
      <c r="B2109" s="255"/>
      <c r="C2109" s="254" t="s">
        <v>325</v>
      </c>
      <c r="D2109" s="256"/>
      <c r="E2109" s="256"/>
      <c r="F2109" s="256"/>
      <c r="G2109" s="256"/>
      <c r="H2109" s="256"/>
      <c r="I2109" s="256"/>
      <c r="J2109" s="256"/>
      <c r="K2109" s="256"/>
      <c r="L2109" s="256"/>
      <c r="M2109" s="256"/>
      <c r="N2109" s="255"/>
    </row>
    <row r="2110" spans="1:14" ht="31">
      <c r="A2110" s="99" t="s">
        <v>19</v>
      </c>
      <c r="B2110" s="254" t="s">
        <v>166</v>
      </c>
      <c r="C2110" s="255"/>
      <c r="D2110" s="99" t="s">
        <v>447</v>
      </c>
      <c r="E2110" s="258" t="str">
        <f t="array" ref="E2110">INDEX(BASE_DATOS!U$2:U$103,MATCH(C2109,BASE_DATOS!W$2:W$103,0))</f>
        <v>Articular las estrategias y acciones de acompañamiento a la población estudiantil que realizan las instancias universitarias para el fortalecimiento de su formación personal y académica.</v>
      </c>
      <c r="F2110" s="256"/>
      <c r="G2110" s="256"/>
      <c r="H2110" s="256"/>
      <c r="I2110" s="256"/>
      <c r="J2110" s="256"/>
      <c r="K2110" s="256"/>
      <c r="L2110" s="256"/>
      <c r="M2110" s="256"/>
      <c r="N2110" s="255"/>
    </row>
    <row r="2111" spans="1:14" ht="27" customHeight="1">
      <c r="A2111" s="259" t="s">
        <v>415</v>
      </c>
      <c r="B2111" s="277" t="s">
        <v>333</v>
      </c>
      <c r="C2111" s="261"/>
      <c r="D2111" s="262"/>
      <c r="E2111" s="268" t="s">
        <v>416</v>
      </c>
      <c r="F2111" s="273" t="str">
        <f t="array" ref="F2111">INDEX(BASE_DATOS!Y$2:Y$103,MATCH(B2111,BASE_DATOS!X$2:X$103,0))</f>
        <v>P. Institucionales E.O. 
P. Curriculares 
P. sobre autoevaluación, mejoramiento y acreditación en la UNA 
P. Promoción de la salud 
P.I. para la vinculación entre la UNA y las personas graduadas</v>
      </c>
      <c r="G2111" s="247"/>
      <c r="H2111" s="247"/>
      <c r="I2111" s="274" t="s">
        <v>417</v>
      </c>
      <c r="J2111" s="283" t="str">
        <f t="array" ref="J2111">INDEX(BASE_DATOS!Z$2:Z$103,MATCH(B2111,BASE_DATOS!X$2:X$103,0))</f>
        <v>Total de acciones de proyectos cocurriculares</v>
      </c>
      <c r="K2111" s="256"/>
      <c r="L2111" s="256"/>
      <c r="M2111" s="256"/>
      <c r="N2111" s="255"/>
    </row>
    <row r="2112" spans="1:14" ht="17.25" customHeight="1">
      <c r="A2112" s="252"/>
      <c r="B2112" s="263"/>
      <c r="C2112" s="247"/>
      <c r="D2112" s="264"/>
      <c r="E2112" s="252"/>
      <c r="F2112" s="247"/>
      <c r="G2112" s="247"/>
      <c r="H2112" s="247"/>
      <c r="I2112" s="252"/>
      <c r="J2112" s="276"/>
      <c r="K2112" s="256"/>
      <c r="L2112" s="256"/>
      <c r="M2112" s="256"/>
      <c r="N2112" s="255"/>
    </row>
    <row r="2113" spans="1:14" ht="17.25" customHeight="1">
      <c r="A2113" s="252"/>
      <c r="B2113" s="263"/>
      <c r="C2113" s="247"/>
      <c r="D2113" s="264"/>
      <c r="E2113" s="252"/>
      <c r="F2113" s="247"/>
      <c r="G2113" s="247"/>
      <c r="H2113" s="247"/>
      <c r="I2113" s="252"/>
      <c r="J2113" s="276"/>
      <c r="K2113" s="256"/>
      <c r="L2113" s="256"/>
      <c r="M2113" s="256"/>
      <c r="N2113" s="255"/>
    </row>
    <row r="2114" spans="1:14" ht="17.25" customHeight="1">
      <c r="A2114" s="253"/>
      <c r="B2114" s="265"/>
      <c r="C2114" s="266"/>
      <c r="D2114" s="267"/>
      <c r="E2114" s="253"/>
      <c r="F2114" s="266"/>
      <c r="G2114" s="266"/>
      <c r="H2114" s="266"/>
      <c r="I2114" s="253"/>
      <c r="J2114" s="276"/>
      <c r="K2114" s="256"/>
      <c r="L2114" s="256"/>
      <c r="M2114" s="256"/>
      <c r="N2114" s="255"/>
    </row>
    <row r="2115" spans="1:14" ht="21.75" customHeight="1">
      <c r="A2115" s="269" t="s">
        <v>418</v>
      </c>
      <c r="B2115" s="269" t="s">
        <v>419</v>
      </c>
      <c r="C2115" s="270" t="s">
        <v>420</v>
      </c>
      <c r="D2115" s="269" t="s">
        <v>421</v>
      </c>
      <c r="E2115" s="269" t="s">
        <v>422</v>
      </c>
      <c r="F2115" s="272" t="s">
        <v>16</v>
      </c>
      <c r="G2115" s="269" t="s">
        <v>423</v>
      </c>
      <c r="H2115" s="269" t="s">
        <v>424</v>
      </c>
      <c r="I2115" s="271" t="s">
        <v>425</v>
      </c>
      <c r="J2115" s="256"/>
      <c r="K2115" s="256"/>
      <c r="L2115" s="256"/>
      <c r="M2115" s="256"/>
      <c r="N2115" s="255"/>
    </row>
    <row r="2116" spans="1:14" ht="21.75" customHeight="1">
      <c r="A2116" s="253"/>
      <c r="B2116" s="253"/>
      <c r="C2116" s="253"/>
      <c r="D2116" s="253"/>
      <c r="E2116" s="253"/>
      <c r="F2116" s="265"/>
      <c r="G2116" s="253"/>
      <c r="H2116" s="253"/>
      <c r="I2116" s="100">
        <v>2023</v>
      </c>
      <c r="J2116" s="100">
        <v>2024</v>
      </c>
      <c r="K2116" s="100">
        <v>2025</v>
      </c>
      <c r="L2116" s="100">
        <v>2026</v>
      </c>
      <c r="M2116" s="100">
        <v>2027</v>
      </c>
      <c r="N2116" s="148" t="s">
        <v>426</v>
      </c>
    </row>
    <row r="2117" spans="1:14" ht="14.5">
      <c r="A2117" s="295" t="s">
        <v>932</v>
      </c>
      <c r="B2117" s="137" t="s">
        <v>85</v>
      </c>
      <c r="C2117" s="239" t="s">
        <v>933</v>
      </c>
      <c r="D2117" s="159">
        <v>1</v>
      </c>
      <c r="E2117" s="113">
        <v>0</v>
      </c>
      <c r="F2117" s="114" t="s">
        <v>25</v>
      </c>
      <c r="G2117" s="107" t="s">
        <v>428</v>
      </c>
      <c r="H2117" s="114" t="s">
        <v>934</v>
      </c>
      <c r="I2117" s="165"/>
      <c r="J2117" s="154">
        <v>0.5</v>
      </c>
      <c r="K2117" s="154">
        <v>0.5</v>
      </c>
      <c r="L2117" s="165"/>
      <c r="M2117" s="165"/>
      <c r="N2117" s="109">
        <v>1</v>
      </c>
    </row>
    <row r="2118" spans="1:14" ht="29">
      <c r="A2118" s="286"/>
      <c r="B2118" s="137" t="s">
        <v>39</v>
      </c>
      <c r="C2118" s="239" t="s">
        <v>935</v>
      </c>
      <c r="D2118" s="162">
        <v>5</v>
      </c>
      <c r="E2118" s="103">
        <v>0</v>
      </c>
      <c r="F2118" s="126" t="s">
        <v>103</v>
      </c>
      <c r="G2118" s="141" t="e">
        <f ca="1">_xludf.IFS(F2118=BASE_DATOS!R$2,"N/A",F2118=BASE_DATOS!R$3,"N/A",F2118=BASE_DATOS!R$4,"INDICAR",F2118=BASE_DATOS!R$7,"N/A",F2118=BASE_DATOS!R$5,"INDICAR",F2118=BASE_DATOS!R$6,"INDICAR",F2118=BASE_DATOS!R$8," INDICAR",F2118=BASE_DATOS!R$9," ")</f>
        <v>#NAME?</v>
      </c>
      <c r="H2118" s="126" t="s">
        <v>430</v>
      </c>
      <c r="I2118" s="127">
        <v>0.2</v>
      </c>
      <c r="J2118" s="127">
        <v>0.2</v>
      </c>
      <c r="K2118" s="127">
        <v>0.2</v>
      </c>
      <c r="L2118" s="127">
        <v>0.2</v>
      </c>
      <c r="M2118" s="127">
        <v>0.2</v>
      </c>
      <c r="N2118" s="123">
        <f t="shared" ref="N2118:N2149" si="54">SUM(I2118:M2118)</f>
        <v>1</v>
      </c>
    </row>
    <row r="2119" spans="1:14" ht="37.5">
      <c r="A2119" s="286"/>
      <c r="B2119" s="137" t="s">
        <v>71</v>
      </c>
      <c r="C2119" s="239" t="s">
        <v>936</v>
      </c>
      <c r="D2119" s="158">
        <v>1</v>
      </c>
      <c r="E2119" s="140"/>
      <c r="F2119" s="121" t="s">
        <v>25</v>
      </c>
      <c r="G2119" s="160" t="e">
        <f ca="1">_xludf.IFS(F2119=BASE_DATOS!R$2,"N/A",F2119=BASE_DATOS!R$3,"N/A",F2119=BASE_DATOS!R$4,"INDICAR",F2119=BASE_DATOS!R$7,"N/A",F2119=BASE_DATOS!R$5,"INDICAR",F2119=BASE_DATOS!R$6,"INDICAR",F2119=BASE_DATOS!R$8," INDICAR",F2119=BASE_DATOS!R$9," ")</f>
        <v>#NAME?</v>
      </c>
      <c r="H2119" s="121" t="s">
        <v>618</v>
      </c>
      <c r="I2119" s="122">
        <v>0.33</v>
      </c>
      <c r="J2119" s="122">
        <v>0.33</v>
      </c>
      <c r="K2119" s="122">
        <v>0.34</v>
      </c>
      <c r="L2119" s="122">
        <v>0</v>
      </c>
      <c r="M2119" s="122">
        <v>0</v>
      </c>
      <c r="N2119" s="123">
        <f t="shared" si="54"/>
        <v>1</v>
      </c>
    </row>
    <row r="2120" spans="1:14" ht="37.5">
      <c r="A2120" s="286"/>
      <c r="B2120" s="137" t="s">
        <v>142</v>
      </c>
      <c r="C2120" s="140" t="s">
        <v>937</v>
      </c>
      <c r="D2120" s="158">
        <v>5</v>
      </c>
      <c r="E2120" s="140"/>
      <c r="F2120" s="121" t="s">
        <v>25</v>
      </c>
      <c r="G2120" s="160" t="e">
        <f ca="1">_xludf.IFS(F2120=BASE_DATOS!R$2,"N/A",F2120=BASE_DATOS!R$3,"N/A",F2120=BASE_DATOS!R$4,"INDICAR",F2120=BASE_DATOS!R$7,"N/A",F2120=BASE_DATOS!R$5,"INDICAR",F2120=BASE_DATOS!R$6,"INDICAR",F2120=BASE_DATOS!R$8," INDICAR",F2120=BASE_DATOS!R$9," ")</f>
        <v>#NAME?</v>
      </c>
      <c r="H2120" s="121" t="s">
        <v>430</v>
      </c>
      <c r="I2120" s="122">
        <v>0.2</v>
      </c>
      <c r="J2120" s="122">
        <v>0.2</v>
      </c>
      <c r="K2120" s="122">
        <v>0.2</v>
      </c>
      <c r="L2120" s="122">
        <v>0.2</v>
      </c>
      <c r="M2120" s="122">
        <v>0.2</v>
      </c>
      <c r="N2120" s="123">
        <f t="shared" si="54"/>
        <v>1</v>
      </c>
    </row>
    <row r="2121" spans="1:14" ht="14.5" hidden="1">
      <c r="A2121" s="286"/>
      <c r="B2121" s="137"/>
      <c r="C2121" s="138"/>
      <c r="D2121" s="158"/>
      <c r="E2121" s="140"/>
      <c r="F2121" s="121"/>
      <c r="G2121" s="160" t="e">
        <f ca="1">_xludf.IFS(F2121=BASE_DATOS!R$2,"N/A",F2121=BASE_DATOS!R$3,"N/A",F2121=BASE_DATOS!R$4,"INDICAR",F2121=BASE_DATOS!R$7,"N/A",F2121=BASE_DATOS!R$5,"INDICAR",F2121=BASE_DATOS!R$6,"INDICAR",F2121=BASE_DATOS!R$8," INDICAR",F2121=BASE_DATOS!R$9," ")</f>
        <v>#NAME?</v>
      </c>
      <c r="H2121" s="121"/>
      <c r="I2121" s="122"/>
      <c r="J2121" s="122"/>
      <c r="K2121" s="122"/>
      <c r="L2121" s="122"/>
      <c r="M2121" s="122"/>
      <c r="N2121" s="123">
        <f t="shared" si="54"/>
        <v>0</v>
      </c>
    </row>
    <row r="2122" spans="1:14" ht="14.5" hidden="1">
      <c r="A2122" s="286"/>
      <c r="B2122" s="137"/>
      <c r="C2122" s="138"/>
      <c r="D2122" s="158"/>
      <c r="E2122" s="140"/>
      <c r="F2122" s="121"/>
      <c r="G2122" s="160" t="e">
        <f ca="1">_xludf.IFS(F2122=BASE_DATOS!R$2,"N/A",F2122=BASE_DATOS!R$3,"N/A",F2122=BASE_DATOS!R$4,"INDICAR",F2122=BASE_DATOS!R$7,"N/A",F2122=BASE_DATOS!R$5,"INDICAR",F2122=BASE_DATOS!R$6,"INDICAR",F2122=BASE_DATOS!R$8," INDICAR",F2122=BASE_DATOS!R$9," ")</f>
        <v>#NAME?</v>
      </c>
      <c r="H2122" s="121"/>
      <c r="I2122" s="122"/>
      <c r="J2122" s="122"/>
      <c r="K2122" s="122"/>
      <c r="L2122" s="122"/>
      <c r="M2122" s="122"/>
      <c r="N2122" s="123">
        <f t="shared" si="54"/>
        <v>0</v>
      </c>
    </row>
    <row r="2123" spans="1:14" ht="14.5" hidden="1">
      <c r="A2123" s="286"/>
      <c r="B2123" s="137"/>
      <c r="C2123" s="138"/>
      <c r="D2123" s="158"/>
      <c r="E2123" s="140"/>
      <c r="F2123" s="121"/>
      <c r="G2123" s="160" t="e">
        <f ca="1">_xludf.IFS(F2123=BASE_DATOS!R$2,"N/A",F2123=BASE_DATOS!R$3,"N/A",F2123=BASE_DATOS!R$4,"INDICAR",F2123=BASE_DATOS!R$7,"N/A",F2123=BASE_DATOS!R$5,"INDICAR",F2123=BASE_DATOS!R$6,"INDICAR",F2123=BASE_DATOS!R$8," INDICAR",F2123=BASE_DATOS!R$9," ")</f>
        <v>#NAME?</v>
      </c>
      <c r="H2123" s="121"/>
      <c r="I2123" s="122"/>
      <c r="J2123" s="122"/>
      <c r="K2123" s="122"/>
      <c r="L2123" s="122"/>
      <c r="M2123" s="122"/>
      <c r="N2123" s="123">
        <f t="shared" si="54"/>
        <v>0</v>
      </c>
    </row>
    <row r="2124" spans="1:14" ht="14.5" hidden="1">
      <c r="A2124" s="286"/>
      <c r="B2124" s="137"/>
      <c r="C2124" s="138"/>
      <c r="D2124" s="158"/>
      <c r="E2124" s="140"/>
      <c r="F2124" s="121"/>
      <c r="G2124" s="160" t="e">
        <f ca="1">_xludf.IFS(F2124=BASE_DATOS!R$2,"N/A",F2124=BASE_DATOS!R$3,"N/A",F2124=BASE_DATOS!R$4,"INDICAR",F2124=BASE_DATOS!R$7,"N/A",F2124=BASE_DATOS!R$5,"INDICAR",F2124=BASE_DATOS!R$6,"INDICAR",F2124=BASE_DATOS!R$8," INDICAR",F2124=BASE_DATOS!R$9," ")</f>
        <v>#NAME?</v>
      </c>
      <c r="H2124" s="121"/>
      <c r="I2124" s="122"/>
      <c r="J2124" s="122"/>
      <c r="K2124" s="122"/>
      <c r="L2124" s="122"/>
      <c r="M2124" s="122"/>
      <c r="N2124" s="123">
        <f t="shared" si="54"/>
        <v>0</v>
      </c>
    </row>
    <row r="2125" spans="1:14" ht="14.5" hidden="1">
      <c r="A2125" s="286"/>
      <c r="B2125" s="137"/>
      <c r="C2125" s="138"/>
      <c r="D2125" s="158"/>
      <c r="E2125" s="140"/>
      <c r="F2125" s="121"/>
      <c r="G2125" s="160" t="e">
        <f ca="1">_xludf.IFS(F2125=BASE_DATOS!R$2,"N/A",F2125=BASE_DATOS!R$3,"N/A",F2125=BASE_DATOS!R$4,"INDICAR",F2125=BASE_DATOS!R$7,"N/A",F2125=BASE_DATOS!R$5,"INDICAR",F2125=BASE_DATOS!R$6,"INDICAR",F2125=BASE_DATOS!R$8," INDICAR",F2125=BASE_DATOS!R$9," ")</f>
        <v>#NAME?</v>
      </c>
      <c r="H2125" s="121"/>
      <c r="I2125" s="122"/>
      <c r="J2125" s="122"/>
      <c r="K2125" s="122"/>
      <c r="L2125" s="122"/>
      <c r="M2125" s="122"/>
      <c r="N2125" s="123">
        <f t="shared" si="54"/>
        <v>0</v>
      </c>
    </row>
    <row r="2126" spans="1:14" ht="14.5" hidden="1">
      <c r="A2126" s="286"/>
      <c r="B2126" s="137"/>
      <c r="C2126" s="138"/>
      <c r="D2126" s="158"/>
      <c r="E2126" s="140"/>
      <c r="F2126" s="121"/>
      <c r="G2126" s="160" t="e">
        <f ca="1">_xludf.IFS(F2126=BASE_DATOS!R$2,"N/A",F2126=BASE_DATOS!R$3,"N/A",F2126=BASE_DATOS!R$4,"INDICAR",F2126=BASE_DATOS!R$7,"N/A",F2126=BASE_DATOS!R$5,"INDICAR",F2126=BASE_DATOS!R$6,"INDICAR",F2126=BASE_DATOS!R$8," INDICAR",F2126=BASE_DATOS!R$9," ")</f>
        <v>#NAME?</v>
      </c>
      <c r="H2126" s="121"/>
      <c r="I2126" s="122"/>
      <c r="J2126" s="122"/>
      <c r="K2126" s="122"/>
      <c r="L2126" s="122"/>
      <c r="M2126" s="122"/>
      <c r="N2126" s="123">
        <f t="shared" si="54"/>
        <v>0</v>
      </c>
    </row>
    <row r="2127" spans="1:14" ht="14.5" hidden="1">
      <c r="A2127" s="287"/>
      <c r="B2127" s="137"/>
      <c r="C2127" s="140"/>
      <c r="D2127" s="158"/>
      <c r="E2127" s="140"/>
      <c r="F2127" s="121"/>
      <c r="G2127" s="160" t="e">
        <f ca="1">_xludf.IFS(F2127=BASE_DATOS!R$2,"N/A",F2127=BASE_DATOS!R$3,"N/A",F2127=BASE_DATOS!R$4,"INDICAR",F2127=BASE_DATOS!R$7,"N/A",F2127=BASE_DATOS!R$5,"INDICAR",F2127=BASE_DATOS!R$6,"INDICAR",F2127=BASE_DATOS!R$8," INDICAR",F2127=BASE_DATOS!R$9," ")</f>
        <v>#NAME?</v>
      </c>
      <c r="H2127" s="121"/>
      <c r="I2127" s="122"/>
      <c r="J2127" s="122"/>
      <c r="K2127" s="122"/>
      <c r="L2127" s="122"/>
      <c r="M2127" s="122"/>
      <c r="N2127" s="123">
        <f t="shared" si="54"/>
        <v>0</v>
      </c>
    </row>
    <row r="2128" spans="1:14" ht="14.5" hidden="1">
      <c r="A2128" s="251"/>
      <c r="B2128" s="137"/>
      <c r="C2128" s="138"/>
      <c r="D2128" s="158"/>
      <c r="E2128" s="140"/>
      <c r="F2128" s="121"/>
      <c r="G2128" s="160" t="e">
        <f ca="1">_xludf.IFS(F2128=BASE_DATOS!R$2,"N/A",F2128=BASE_DATOS!R$3,"N/A",F2128=BASE_DATOS!R$4,"INDICAR",F2128=BASE_DATOS!R$7,"N/A",F2128=BASE_DATOS!R$5,"INDICAR",F2128=BASE_DATOS!R$6,"INDICAR",F2128=BASE_DATOS!R$8," INDICAR",F2128=BASE_DATOS!R$9," ")</f>
        <v>#NAME?</v>
      </c>
      <c r="H2128" s="121"/>
      <c r="I2128" s="122"/>
      <c r="J2128" s="122"/>
      <c r="K2128" s="122"/>
      <c r="L2128" s="122"/>
      <c r="M2128" s="122"/>
      <c r="N2128" s="123">
        <f t="shared" si="54"/>
        <v>0</v>
      </c>
    </row>
    <row r="2129" spans="1:14" ht="14.5" hidden="1">
      <c r="A2129" s="252"/>
      <c r="B2129" s="137"/>
      <c r="C2129" s="138"/>
      <c r="D2129" s="158"/>
      <c r="E2129" s="140"/>
      <c r="F2129" s="121"/>
      <c r="G2129" s="160" t="e">
        <f ca="1">_xludf.IFS(F2129=BASE_DATOS!R$2,"N/A",F2129=BASE_DATOS!R$3,"N/A",F2129=BASE_DATOS!R$4,"INDICAR",F2129=BASE_DATOS!R$7,"N/A",F2129=BASE_DATOS!R$5,"INDICAR",F2129=BASE_DATOS!R$6,"INDICAR",F2129=BASE_DATOS!R$8," INDICAR",F2129=BASE_DATOS!R$9," ")</f>
        <v>#NAME?</v>
      </c>
      <c r="H2129" s="121"/>
      <c r="I2129" s="122"/>
      <c r="J2129" s="122"/>
      <c r="K2129" s="122"/>
      <c r="L2129" s="122"/>
      <c r="M2129" s="122"/>
      <c r="N2129" s="123">
        <f t="shared" si="54"/>
        <v>0</v>
      </c>
    </row>
    <row r="2130" spans="1:14" ht="14.5" hidden="1">
      <c r="A2130" s="252"/>
      <c r="B2130" s="137"/>
      <c r="C2130" s="138"/>
      <c r="D2130" s="158"/>
      <c r="E2130" s="140"/>
      <c r="F2130" s="121"/>
      <c r="G2130" s="160" t="e">
        <f ca="1">_xludf.IFS(F2130=BASE_DATOS!R$2,"N/A",F2130=BASE_DATOS!R$3,"N/A",F2130=BASE_DATOS!R$4,"INDICAR",F2130=BASE_DATOS!R$7,"N/A",F2130=BASE_DATOS!R$5,"INDICAR",F2130=BASE_DATOS!R$6,"INDICAR",F2130=BASE_DATOS!R$8," INDICAR",F2130=BASE_DATOS!R$9," ")</f>
        <v>#NAME?</v>
      </c>
      <c r="H2130" s="121"/>
      <c r="I2130" s="122"/>
      <c r="J2130" s="122"/>
      <c r="K2130" s="122"/>
      <c r="L2130" s="122"/>
      <c r="M2130" s="122"/>
      <c r="N2130" s="123">
        <f t="shared" si="54"/>
        <v>0</v>
      </c>
    </row>
    <row r="2131" spans="1:14" ht="14.5" hidden="1">
      <c r="A2131" s="252"/>
      <c r="B2131" s="137"/>
      <c r="C2131" s="138"/>
      <c r="D2131" s="158"/>
      <c r="E2131" s="140"/>
      <c r="F2131" s="121"/>
      <c r="G2131" s="160" t="e">
        <f ca="1">_xludf.IFS(F2131=BASE_DATOS!R$2,"N/A",F2131=BASE_DATOS!R$3,"N/A",F2131=BASE_DATOS!R$4,"INDICAR",F2131=BASE_DATOS!R$7,"N/A",F2131=BASE_DATOS!R$5,"INDICAR",F2131=BASE_DATOS!R$6,"INDICAR",F2131=BASE_DATOS!R$8," INDICAR",F2131=BASE_DATOS!R$9," ")</f>
        <v>#NAME?</v>
      </c>
      <c r="H2131" s="121"/>
      <c r="I2131" s="122"/>
      <c r="J2131" s="122"/>
      <c r="K2131" s="122"/>
      <c r="L2131" s="122"/>
      <c r="M2131" s="122"/>
      <c r="N2131" s="123">
        <f t="shared" si="54"/>
        <v>0</v>
      </c>
    </row>
    <row r="2132" spans="1:14" ht="14.5" hidden="1">
      <c r="A2132" s="252"/>
      <c r="B2132" s="137"/>
      <c r="C2132" s="138"/>
      <c r="D2132" s="158"/>
      <c r="E2132" s="140"/>
      <c r="F2132" s="121"/>
      <c r="G2132" s="160" t="e">
        <f ca="1">_xludf.IFS(F2132=BASE_DATOS!R$2,"N/A",F2132=BASE_DATOS!R$3,"N/A",F2132=BASE_DATOS!R$4,"INDICAR",F2132=BASE_DATOS!R$7,"N/A",F2132=BASE_DATOS!R$5,"INDICAR",F2132=BASE_DATOS!R$6,"INDICAR",F2132=BASE_DATOS!R$8," INDICAR",F2132=BASE_DATOS!R$9," ")</f>
        <v>#NAME?</v>
      </c>
      <c r="H2132" s="121"/>
      <c r="I2132" s="122"/>
      <c r="J2132" s="122"/>
      <c r="K2132" s="122"/>
      <c r="L2132" s="122"/>
      <c r="M2132" s="122"/>
      <c r="N2132" s="123">
        <f t="shared" si="54"/>
        <v>0</v>
      </c>
    </row>
    <row r="2133" spans="1:14" ht="14.5" hidden="1">
      <c r="A2133" s="252"/>
      <c r="B2133" s="137"/>
      <c r="C2133" s="138"/>
      <c r="D2133" s="158"/>
      <c r="E2133" s="140"/>
      <c r="F2133" s="121"/>
      <c r="G2133" s="160" t="e">
        <f ca="1">_xludf.IFS(F2133=BASE_DATOS!R$2,"N/A",F2133=BASE_DATOS!R$3,"N/A",F2133=BASE_DATOS!R$4,"INDICAR",F2133=BASE_DATOS!R$7,"N/A",F2133=BASE_DATOS!R$5,"INDICAR",F2133=BASE_DATOS!R$6,"INDICAR",F2133=BASE_DATOS!R$8," INDICAR",F2133=BASE_DATOS!R$9," ")</f>
        <v>#NAME?</v>
      </c>
      <c r="H2133" s="121"/>
      <c r="I2133" s="122"/>
      <c r="J2133" s="122"/>
      <c r="K2133" s="122"/>
      <c r="L2133" s="122"/>
      <c r="M2133" s="122"/>
      <c r="N2133" s="123">
        <f t="shared" si="54"/>
        <v>0</v>
      </c>
    </row>
    <row r="2134" spans="1:14" ht="14.5" hidden="1">
      <c r="A2134" s="252"/>
      <c r="B2134" s="137"/>
      <c r="C2134" s="138"/>
      <c r="D2134" s="158"/>
      <c r="E2134" s="140"/>
      <c r="F2134" s="121"/>
      <c r="G2134" s="160" t="e">
        <f ca="1">_xludf.IFS(F2134=BASE_DATOS!R$2,"N/A",F2134=BASE_DATOS!R$3,"N/A",F2134=BASE_DATOS!R$4,"INDICAR",F2134=BASE_DATOS!R$7,"N/A",F2134=BASE_DATOS!R$5,"INDICAR",F2134=BASE_DATOS!R$6,"INDICAR",F2134=BASE_DATOS!R$8," INDICAR",F2134=BASE_DATOS!R$9," ")</f>
        <v>#NAME?</v>
      </c>
      <c r="H2134" s="121"/>
      <c r="I2134" s="122"/>
      <c r="J2134" s="122"/>
      <c r="K2134" s="122"/>
      <c r="L2134" s="122"/>
      <c r="M2134" s="122"/>
      <c r="N2134" s="123">
        <f t="shared" si="54"/>
        <v>0</v>
      </c>
    </row>
    <row r="2135" spans="1:14" ht="14.5" hidden="1">
      <c r="A2135" s="252"/>
      <c r="B2135" s="137"/>
      <c r="C2135" s="138"/>
      <c r="D2135" s="158"/>
      <c r="E2135" s="140"/>
      <c r="F2135" s="121"/>
      <c r="G2135" s="160" t="e">
        <f ca="1">_xludf.IFS(F2135=BASE_DATOS!R$2,"N/A",F2135=BASE_DATOS!R$3,"N/A",F2135=BASE_DATOS!R$4,"INDICAR",F2135=BASE_DATOS!R$7,"N/A",F2135=BASE_DATOS!R$5,"INDICAR",F2135=BASE_DATOS!R$6,"INDICAR",F2135=BASE_DATOS!R$8," INDICAR",F2135=BASE_DATOS!R$9," ")</f>
        <v>#NAME?</v>
      </c>
      <c r="H2135" s="121"/>
      <c r="I2135" s="122"/>
      <c r="J2135" s="122"/>
      <c r="K2135" s="122"/>
      <c r="L2135" s="122"/>
      <c r="M2135" s="122"/>
      <c r="N2135" s="123">
        <f t="shared" si="54"/>
        <v>0</v>
      </c>
    </row>
    <row r="2136" spans="1:14" ht="14.5" hidden="1">
      <c r="A2136" s="252"/>
      <c r="B2136" s="137"/>
      <c r="C2136" s="138"/>
      <c r="D2136" s="158"/>
      <c r="E2136" s="140"/>
      <c r="F2136" s="121"/>
      <c r="G2136" s="160" t="e">
        <f ca="1">_xludf.IFS(F2136=BASE_DATOS!R$2,"N/A",F2136=BASE_DATOS!R$3,"N/A",F2136=BASE_DATOS!R$4,"INDICAR",F2136=BASE_DATOS!R$7,"N/A",F2136=BASE_DATOS!R$5,"INDICAR",F2136=BASE_DATOS!R$6,"INDICAR",F2136=BASE_DATOS!R$8," INDICAR",F2136=BASE_DATOS!R$9," ")</f>
        <v>#NAME?</v>
      </c>
      <c r="H2136" s="121"/>
      <c r="I2136" s="122"/>
      <c r="J2136" s="122"/>
      <c r="K2136" s="122"/>
      <c r="L2136" s="122"/>
      <c r="M2136" s="122"/>
      <c r="N2136" s="123">
        <f t="shared" si="54"/>
        <v>0</v>
      </c>
    </row>
    <row r="2137" spans="1:14" ht="14.5" hidden="1">
      <c r="A2137" s="252"/>
      <c r="B2137" s="137"/>
      <c r="C2137" s="138"/>
      <c r="D2137" s="158"/>
      <c r="E2137" s="140"/>
      <c r="F2137" s="121"/>
      <c r="G2137" s="160" t="e">
        <f ca="1">_xludf.IFS(F2137=BASE_DATOS!R$2,"N/A",F2137=BASE_DATOS!R$3,"N/A",F2137=BASE_DATOS!R$4,"INDICAR",F2137=BASE_DATOS!R$7,"N/A",F2137=BASE_DATOS!R$5,"INDICAR",F2137=BASE_DATOS!R$6,"INDICAR",F2137=BASE_DATOS!R$8," INDICAR",F2137=BASE_DATOS!R$9," ")</f>
        <v>#NAME?</v>
      </c>
      <c r="H2137" s="121"/>
      <c r="I2137" s="122"/>
      <c r="J2137" s="122"/>
      <c r="K2137" s="122"/>
      <c r="L2137" s="122"/>
      <c r="M2137" s="122"/>
      <c r="N2137" s="123">
        <f t="shared" si="54"/>
        <v>0</v>
      </c>
    </row>
    <row r="2138" spans="1:14" ht="14.5" hidden="1">
      <c r="A2138" s="253"/>
      <c r="B2138" s="137"/>
      <c r="C2138" s="140"/>
      <c r="D2138" s="158"/>
      <c r="E2138" s="140"/>
      <c r="F2138" s="121"/>
      <c r="G2138" s="160" t="e">
        <f ca="1">_xludf.IFS(F2138=BASE_DATOS!R$2,"N/A",F2138=BASE_DATOS!R$3,"N/A",F2138=BASE_DATOS!R$4,"INDICAR",F2138=BASE_DATOS!R$7,"N/A",F2138=BASE_DATOS!R$5,"INDICAR",F2138=BASE_DATOS!R$6,"INDICAR",F2138=BASE_DATOS!R$8," INDICAR",F2138=BASE_DATOS!R$9," ")</f>
        <v>#NAME?</v>
      </c>
      <c r="H2138" s="121"/>
      <c r="I2138" s="122"/>
      <c r="J2138" s="122"/>
      <c r="K2138" s="122"/>
      <c r="L2138" s="122"/>
      <c r="M2138" s="122"/>
      <c r="N2138" s="123">
        <f t="shared" si="54"/>
        <v>0</v>
      </c>
    </row>
    <row r="2139" spans="1:14" ht="14.5" hidden="1">
      <c r="A2139" s="251"/>
      <c r="B2139" s="137"/>
      <c r="C2139" s="138"/>
      <c r="D2139" s="158"/>
      <c r="E2139" s="140"/>
      <c r="F2139" s="121"/>
      <c r="G2139" s="160" t="e">
        <f ca="1">_xludf.IFS(F2139=BASE_DATOS!R$2,"N/A",F2139=BASE_DATOS!R$3,"N/A",F2139=BASE_DATOS!R$4,"INDICAR",F2139=BASE_DATOS!R$7,"N/A",F2139=BASE_DATOS!R$5,"INDICAR",F2139=BASE_DATOS!R$6,"INDICAR",F2139=BASE_DATOS!R$8," INDICAR",F2139=BASE_DATOS!R$9," ")</f>
        <v>#NAME?</v>
      </c>
      <c r="H2139" s="121"/>
      <c r="I2139" s="122"/>
      <c r="J2139" s="122"/>
      <c r="K2139" s="122"/>
      <c r="L2139" s="122"/>
      <c r="M2139" s="122"/>
      <c r="N2139" s="123">
        <f t="shared" si="54"/>
        <v>0</v>
      </c>
    </row>
    <row r="2140" spans="1:14" ht="14.5" hidden="1">
      <c r="A2140" s="252"/>
      <c r="B2140" s="137"/>
      <c r="C2140" s="138"/>
      <c r="D2140" s="158"/>
      <c r="E2140" s="140"/>
      <c r="F2140" s="121"/>
      <c r="G2140" s="160" t="e">
        <f ca="1">_xludf.IFS(F2140=BASE_DATOS!R$2,"N/A",F2140=BASE_DATOS!R$3,"N/A",F2140=BASE_DATOS!R$4,"INDICAR",F2140=BASE_DATOS!R$7,"N/A",F2140=BASE_DATOS!R$5,"INDICAR",F2140=BASE_DATOS!R$6,"INDICAR",F2140=BASE_DATOS!R$8," INDICAR",F2140=BASE_DATOS!R$9," ")</f>
        <v>#NAME?</v>
      </c>
      <c r="H2140" s="121"/>
      <c r="I2140" s="122"/>
      <c r="J2140" s="122"/>
      <c r="K2140" s="122"/>
      <c r="L2140" s="122"/>
      <c r="M2140" s="122"/>
      <c r="N2140" s="123">
        <f t="shared" si="54"/>
        <v>0</v>
      </c>
    </row>
    <row r="2141" spans="1:14" ht="14.5" hidden="1">
      <c r="A2141" s="252"/>
      <c r="B2141" s="137"/>
      <c r="C2141" s="138"/>
      <c r="D2141" s="158"/>
      <c r="E2141" s="140"/>
      <c r="F2141" s="121"/>
      <c r="G2141" s="160" t="e">
        <f ca="1">_xludf.IFS(F2141=BASE_DATOS!R$2,"N/A",F2141=BASE_DATOS!R$3,"N/A",F2141=BASE_DATOS!R$4,"INDICAR",F2141=BASE_DATOS!R$7,"N/A",F2141=BASE_DATOS!R$5,"INDICAR",F2141=BASE_DATOS!R$6,"INDICAR",F2141=BASE_DATOS!R$8," INDICAR",F2141=BASE_DATOS!R$9," ")</f>
        <v>#NAME?</v>
      </c>
      <c r="H2141" s="121"/>
      <c r="I2141" s="122"/>
      <c r="J2141" s="122"/>
      <c r="K2141" s="122"/>
      <c r="L2141" s="122"/>
      <c r="M2141" s="122"/>
      <c r="N2141" s="123">
        <f t="shared" si="54"/>
        <v>0</v>
      </c>
    </row>
    <row r="2142" spans="1:14" ht="14.5" hidden="1">
      <c r="A2142" s="252"/>
      <c r="B2142" s="137"/>
      <c r="C2142" s="138"/>
      <c r="D2142" s="158"/>
      <c r="E2142" s="140"/>
      <c r="F2142" s="121"/>
      <c r="G2142" s="160" t="e">
        <f ca="1">_xludf.IFS(F2142=BASE_DATOS!R$2,"N/A",F2142=BASE_DATOS!R$3,"N/A",F2142=BASE_DATOS!R$4,"INDICAR",F2142=BASE_DATOS!R$7,"N/A",F2142=BASE_DATOS!R$5,"INDICAR",F2142=BASE_DATOS!R$6,"INDICAR",F2142=BASE_DATOS!R$8," INDICAR",F2142=BASE_DATOS!R$9," ")</f>
        <v>#NAME?</v>
      </c>
      <c r="H2142" s="121"/>
      <c r="I2142" s="122"/>
      <c r="J2142" s="122"/>
      <c r="K2142" s="122"/>
      <c r="L2142" s="122"/>
      <c r="M2142" s="122"/>
      <c r="N2142" s="123">
        <f t="shared" si="54"/>
        <v>0</v>
      </c>
    </row>
    <row r="2143" spans="1:14" ht="14.5" hidden="1">
      <c r="A2143" s="252"/>
      <c r="B2143" s="137"/>
      <c r="C2143" s="138"/>
      <c r="D2143" s="158"/>
      <c r="E2143" s="140"/>
      <c r="F2143" s="121"/>
      <c r="G2143" s="160" t="e">
        <f ca="1">_xludf.IFS(F2143=BASE_DATOS!R$2,"N/A",F2143=BASE_DATOS!R$3,"N/A",F2143=BASE_DATOS!R$4,"INDICAR",F2143=BASE_DATOS!R$7,"N/A",F2143=BASE_DATOS!R$5,"INDICAR",F2143=BASE_DATOS!R$6,"INDICAR",F2143=BASE_DATOS!R$8," INDICAR",F2143=BASE_DATOS!R$9," ")</f>
        <v>#NAME?</v>
      </c>
      <c r="H2143" s="121"/>
      <c r="I2143" s="122"/>
      <c r="J2143" s="122"/>
      <c r="K2143" s="122"/>
      <c r="L2143" s="122"/>
      <c r="M2143" s="122"/>
      <c r="N2143" s="123">
        <f t="shared" si="54"/>
        <v>0</v>
      </c>
    </row>
    <row r="2144" spans="1:14" ht="14.5" hidden="1">
      <c r="A2144" s="252"/>
      <c r="B2144" s="137"/>
      <c r="C2144" s="138"/>
      <c r="D2144" s="158"/>
      <c r="E2144" s="140"/>
      <c r="F2144" s="121"/>
      <c r="G2144" s="160" t="e">
        <f ca="1">_xludf.IFS(F2144=BASE_DATOS!R$2,"N/A",F2144=BASE_DATOS!R$3,"N/A",F2144=BASE_DATOS!R$4,"INDICAR",F2144=BASE_DATOS!R$7,"N/A",F2144=BASE_DATOS!R$5,"INDICAR",F2144=BASE_DATOS!R$6,"INDICAR",F2144=BASE_DATOS!R$8," INDICAR",F2144=BASE_DATOS!R$9," ")</f>
        <v>#NAME?</v>
      </c>
      <c r="H2144" s="121"/>
      <c r="I2144" s="122"/>
      <c r="J2144" s="122"/>
      <c r="K2144" s="122"/>
      <c r="L2144" s="122"/>
      <c r="M2144" s="122"/>
      <c r="N2144" s="123">
        <f t="shared" si="54"/>
        <v>0</v>
      </c>
    </row>
    <row r="2145" spans="1:14" ht="14.5" hidden="1">
      <c r="A2145" s="252"/>
      <c r="B2145" s="137"/>
      <c r="C2145" s="138"/>
      <c r="D2145" s="158"/>
      <c r="E2145" s="140"/>
      <c r="F2145" s="121"/>
      <c r="G2145" s="160" t="e">
        <f ca="1">_xludf.IFS(F2145=BASE_DATOS!R$2,"N/A",F2145=BASE_DATOS!R$3,"N/A",F2145=BASE_DATOS!R$4,"INDICAR",F2145=BASE_DATOS!R$7,"N/A",F2145=BASE_DATOS!R$5,"INDICAR",F2145=BASE_DATOS!R$6,"INDICAR",F2145=BASE_DATOS!R$8," INDICAR",F2145=BASE_DATOS!R$9," ")</f>
        <v>#NAME?</v>
      </c>
      <c r="H2145" s="121"/>
      <c r="I2145" s="122"/>
      <c r="J2145" s="122"/>
      <c r="K2145" s="122"/>
      <c r="L2145" s="122"/>
      <c r="M2145" s="122"/>
      <c r="N2145" s="123">
        <f t="shared" si="54"/>
        <v>0</v>
      </c>
    </row>
    <row r="2146" spans="1:14" ht="14.5" hidden="1">
      <c r="A2146" s="252"/>
      <c r="B2146" s="137"/>
      <c r="C2146" s="138"/>
      <c r="D2146" s="158"/>
      <c r="E2146" s="140"/>
      <c r="F2146" s="121"/>
      <c r="G2146" s="160" t="e">
        <f ca="1">_xludf.IFS(F2146=BASE_DATOS!R$2,"N/A",F2146=BASE_DATOS!R$3,"N/A",F2146=BASE_DATOS!R$4,"INDICAR",F2146=BASE_DATOS!R$7,"N/A",F2146=BASE_DATOS!R$5,"INDICAR",F2146=BASE_DATOS!R$6,"INDICAR",F2146=BASE_DATOS!R$8," INDICAR",F2146=BASE_DATOS!R$9," ")</f>
        <v>#NAME?</v>
      </c>
      <c r="H2146" s="121"/>
      <c r="I2146" s="122"/>
      <c r="J2146" s="122"/>
      <c r="K2146" s="122"/>
      <c r="L2146" s="122"/>
      <c r="M2146" s="122"/>
      <c r="N2146" s="123">
        <f t="shared" si="54"/>
        <v>0</v>
      </c>
    </row>
    <row r="2147" spans="1:14" ht="14.5" hidden="1">
      <c r="A2147" s="252"/>
      <c r="B2147" s="137"/>
      <c r="C2147" s="138"/>
      <c r="D2147" s="158"/>
      <c r="E2147" s="140"/>
      <c r="F2147" s="121"/>
      <c r="G2147" s="160" t="e">
        <f ca="1">_xludf.IFS(F2147=BASE_DATOS!R$2,"N/A",F2147=BASE_DATOS!R$3,"N/A",F2147=BASE_DATOS!R$4,"INDICAR",F2147=BASE_DATOS!R$7,"N/A",F2147=BASE_DATOS!R$5,"INDICAR",F2147=BASE_DATOS!R$6,"INDICAR",F2147=BASE_DATOS!R$8," INDICAR",F2147=BASE_DATOS!R$9," ")</f>
        <v>#NAME?</v>
      </c>
      <c r="H2147" s="121"/>
      <c r="I2147" s="122"/>
      <c r="J2147" s="122"/>
      <c r="K2147" s="122"/>
      <c r="L2147" s="122"/>
      <c r="M2147" s="122"/>
      <c r="N2147" s="123">
        <f t="shared" si="54"/>
        <v>0</v>
      </c>
    </row>
    <row r="2148" spans="1:14" ht="14.5" hidden="1">
      <c r="A2148" s="252"/>
      <c r="B2148" s="137"/>
      <c r="C2148" s="138"/>
      <c r="D2148" s="158"/>
      <c r="E2148" s="140"/>
      <c r="F2148" s="121"/>
      <c r="G2148" s="160" t="e">
        <f ca="1">_xludf.IFS(F2148=BASE_DATOS!R$2,"N/A",F2148=BASE_DATOS!R$3,"N/A",F2148=BASE_DATOS!R$4,"INDICAR",F2148=BASE_DATOS!R$7,"N/A",F2148=BASE_DATOS!R$5,"INDICAR",F2148=BASE_DATOS!R$6,"INDICAR",F2148=BASE_DATOS!R$8," INDICAR",F2148=BASE_DATOS!R$9," ")</f>
        <v>#NAME?</v>
      </c>
      <c r="H2148" s="121"/>
      <c r="I2148" s="122"/>
      <c r="J2148" s="122"/>
      <c r="K2148" s="122"/>
      <c r="L2148" s="122"/>
      <c r="M2148" s="122"/>
      <c r="N2148" s="123">
        <f t="shared" si="54"/>
        <v>0</v>
      </c>
    </row>
    <row r="2149" spans="1:14" ht="14.5" hidden="1">
      <c r="A2149" s="253"/>
      <c r="B2149" s="137"/>
      <c r="C2149" s="140"/>
      <c r="D2149" s="158"/>
      <c r="E2149" s="140"/>
      <c r="F2149" s="121"/>
      <c r="G2149" s="160" t="e">
        <f ca="1">_xludf.IFS(F2149=BASE_DATOS!R$2,"N/A",F2149=BASE_DATOS!R$3,"N/A",F2149=BASE_DATOS!R$4,"INDICAR",F2149=BASE_DATOS!R$7,"N/A",F2149=BASE_DATOS!R$5,"INDICAR",F2149=BASE_DATOS!R$6,"INDICAR",F2149=BASE_DATOS!R$8," INDICAR",F2149=BASE_DATOS!R$9," ")</f>
        <v>#NAME?</v>
      </c>
      <c r="H2149" s="121"/>
      <c r="I2149" s="122"/>
      <c r="J2149" s="122"/>
      <c r="K2149" s="122"/>
      <c r="L2149" s="122"/>
      <c r="M2149" s="122"/>
      <c r="N2149" s="123">
        <f t="shared" si="54"/>
        <v>0</v>
      </c>
    </row>
    <row r="2150" spans="1:14" ht="14.5">
      <c r="A2150" s="142">
        <v>50</v>
      </c>
      <c r="B2150" s="143"/>
      <c r="C2150" s="142"/>
      <c r="D2150" s="142"/>
      <c r="E2150" s="142"/>
      <c r="F2150" s="142"/>
      <c r="G2150" s="142"/>
      <c r="H2150" s="142"/>
      <c r="I2150" s="142"/>
      <c r="J2150" s="143"/>
      <c r="K2150" s="143"/>
      <c r="L2150" s="143"/>
      <c r="M2150" s="143"/>
      <c r="N2150" s="144"/>
    </row>
    <row r="2151" spans="1:14" ht="14.5">
      <c r="A2151" s="145"/>
      <c r="B2151" s="146"/>
      <c r="C2151" s="145"/>
      <c r="D2151" s="145"/>
      <c r="E2151" s="145"/>
      <c r="F2151" s="145"/>
      <c r="G2151" s="145"/>
      <c r="H2151" s="145"/>
      <c r="I2151" s="145"/>
      <c r="J2151" s="146"/>
      <c r="K2151" s="146"/>
      <c r="L2151" s="146"/>
      <c r="M2151" s="146"/>
      <c r="N2151" s="147"/>
    </row>
    <row r="2152" spans="1:14" ht="25.5" customHeight="1">
      <c r="A2152" s="254" t="s">
        <v>413</v>
      </c>
      <c r="B2152" s="255"/>
      <c r="C2152" s="254" t="s">
        <v>338</v>
      </c>
      <c r="D2152" s="256"/>
      <c r="E2152" s="256"/>
      <c r="F2152" s="256"/>
      <c r="G2152" s="256"/>
      <c r="H2152" s="256"/>
      <c r="I2152" s="256"/>
      <c r="J2152" s="256"/>
      <c r="K2152" s="256"/>
      <c r="L2152" s="256"/>
      <c r="M2152" s="256"/>
      <c r="N2152" s="255"/>
    </row>
    <row r="2153" spans="1:14" ht="31">
      <c r="A2153" s="99" t="s">
        <v>19</v>
      </c>
      <c r="B2153" s="257" t="s">
        <v>90</v>
      </c>
      <c r="C2153" s="255"/>
      <c r="D2153" s="99" t="s">
        <v>447</v>
      </c>
      <c r="E2153" s="258" t="str">
        <f t="array" ref="E2153">INDEX(BASE_DATOS!U$2:U$103,MATCH(C2152,BASE_DATOS!W$2:W$103,0))</f>
        <v>Posicionar la UNA como referente en las regiones y territorios mediante el fortalecimiento de las Sedes y Sección Regional y las acciones de colaboración y articulación entre facultades, Centros, universidades y otras instituciones para promover el desarrollo humano sostenible e incidir en el bienestar integral de las comunidades en todo el país</v>
      </c>
      <c r="F2153" s="256"/>
      <c r="G2153" s="256"/>
      <c r="H2153" s="256"/>
      <c r="I2153" s="256"/>
      <c r="J2153" s="256"/>
      <c r="K2153" s="256"/>
      <c r="L2153" s="256"/>
      <c r="M2153" s="256"/>
      <c r="N2153" s="255"/>
    </row>
    <row r="2154" spans="1:14" ht="27.75" customHeight="1">
      <c r="A2154" s="259" t="s">
        <v>415</v>
      </c>
      <c r="B2154" s="260" t="s">
        <v>938</v>
      </c>
      <c r="C2154" s="261"/>
      <c r="D2154" s="262"/>
      <c r="E2154" s="268" t="s">
        <v>416</v>
      </c>
      <c r="F2154" s="273" t="e">
        <f t="array" ref="F2154">INDEX(BASE_DATOS!Y$2:Y$103,MATCH(B2154,BASE_DATOS!X$2:X$103,0))</f>
        <v>#N/A</v>
      </c>
      <c r="G2154" s="247"/>
      <c r="H2154" s="247"/>
      <c r="I2154" s="274" t="s">
        <v>417</v>
      </c>
      <c r="J2154" s="283" t="e">
        <f t="array" ref="J2154">INDEX(BASE_DATOS!Z$2:Z$103,MATCH(B2154,BASE_DATOS!X$2:X$103,0))</f>
        <v>#N/A</v>
      </c>
      <c r="K2154" s="256"/>
      <c r="L2154" s="256"/>
      <c r="M2154" s="256"/>
      <c r="N2154" s="255"/>
    </row>
    <row r="2155" spans="1:14" ht="27.75" customHeight="1">
      <c r="A2155" s="252"/>
      <c r="B2155" s="263"/>
      <c r="C2155" s="247"/>
      <c r="D2155" s="264"/>
      <c r="E2155" s="252"/>
      <c r="F2155" s="247"/>
      <c r="G2155" s="247"/>
      <c r="H2155" s="247"/>
      <c r="I2155" s="252"/>
      <c r="J2155" s="276"/>
      <c r="K2155" s="256"/>
      <c r="L2155" s="256"/>
      <c r="M2155" s="256"/>
      <c r="N2155" s="255"/>
    </row>
    <row r="2156" spans="1:14" ht="27.75" customHeight="1">
      <c r="A2156" s="252"/>
      <c r="B2156" s="263"/>
      <c r="C2156" s="247"/>
      <c r="D2156" s="264"/>
      <c r="E2156" s="252"/>
      <c r="F2156" s="247"/>
      <c r="G2156" s="247"/>
      <c r="H2156" s="247"/>
      <c r="I2156" s="252"/>
      <c r="J2156" s="276"/>
      <c r="K2156" s="256"/>
      <c r="L2156" s="256"/>
      <c r="M2156" s="256"/>
      <c r="N2156" s="255"/>
    </row>
    <row r="2157" spans="1:14" ht="27.75" customHeight="1">
      <c r="A2157" s="253"/>
      <c r="B2157" s="265"/>
      <c r="C2157" s="266"/>
      <c r="D2157" s="267"/>
      <c r="E2157" s="253"/>
      <c r="F2157" s="266"/>
      <c r="G2157" s="266"/>
      <c r="H2157" s="266"/>
      <c r="I2157" s="253"/>
      <c r="J2157" s="276"/>
      <c r="K2157" s="256"/>
      <c r="L2157" s="256"/>
      <c r="M2157" s="256"/>
      <c r="N2157" s="255"/>
    </row>
    <row r="2158" spans="1:14" ht="21" customHeight="1">
      <c r="A2158" s="269" t="s">
        <v>418</v>
      </c>
      <c r="B2158" s="269" t="s">
        <v>419</v>
      </c>
      <c r="C2158" s="270" t="s">
        <v>420</v>
      </c>
      <c r="D2158" s="269" t="s">
        <v>421</v>
      </c>
      <c r="E2158" s="269" t="s">
        <v>422</v>
      </c>
      <c r="F2158" s="272" t="s">
        <v>16</v>
      </c>
      <c r="G2158" s="269" t="s">
        <v>423</v>
      </c>
      <c r="H2158" s="269" t="s">
        <v>424</v>
      </c>
      <c r="I2158" s="271" t="s">
        <v>425</v>
      </c>
      <c r="J2158" s="256"/>
      <c r="K2158" s="256"/>
      <c r="L2158" s="256"/>
      <c r="M2158" s="256"/>
      <c r="N2158" s="255"/>
    </row>
    <row r="2159" spans="1:14" ht="21" customHeight="1">
      <c r="A2159" s="253"/>
      <c r="B2159" s="253"/>
      <c r="C2159" s="253"/>
      <c r="D2159" s="253"/>
      <c r="E2159" s="253"/>
      <c r="F2159" s="265"/>
      <c r="G2159" s="253"/>
      <c r="H2159" s="253"/>
      <c r="I2159" s="100">
        <v>2023</v>
      </c>
      <c r="J2159" s="100">
        <v>2024</v>
      </c>
      <c r="K2159" s="100">
        <v>2025</v>
      </c>
      <c r="L2159" s="100">
        <v>2026</v>
      </c>
      <c r="M2159" s="100">
        <v>2027</v>
      </c>
      <c r="N2159" s="148" t="s">
        <v>426</v>
      </c>
    </row>
    <row r="2160" spans="1:14" ht="50">
      <c r="A2160" s="248" t="s">
        <v>939</v>
      </c>
      <c r="B2160" s="137" t="s">
        <v>111</v>
      </c>
      <c r="C2160" s="138" t="s">
        <v>940</v>
      </c>
      <c r="D2160" s="158">
        <v>1</v>
      </c>
      <c r="E2160" s="140">
        <v>0</v>
      </c>
      <c r="F2160" s="121" t="s">
        <v>25</v>
      </c>
      <c r="G2160" s="141" t="e">
        <f ca="1">_xludf.IFS(F2160=BASE_DATOS!R$2,"N/A",F2160=BASE_DATOS!R$3,"N/A",F2160=BASE_DATOS!R$4,"INDICAR",F2160=BASE_DATOS!R$7,"N/A",F2160=BASE_DATOS!R$5,"INDICAR",F2160=BASE_DATOS!R$6,"INDICAR",F2160=BASE_DATOS!R$8," INDICAR",F2160=BASE_DATOS!R$9," ")</f>
        <v>#NAME?</v>
      </c>
      <c r="H2160" s="121" t="s">
        <v>481</v>
      </c>
      <c r="I2160" s="122"/>
      <c r="J2160" s="122"/>
      <c r="K2160" s="122">
        <v>0.25</v>
      </c>
      <c r="L2160" s="122">
        <v>0.25</v>
      </c>
      <c r="M2160" s="122">
        <v>0.5</v>
      </c>
      <c r="N2160" s="123">
        <f t="shared" ref="N2160:N2192" si="55">SUM(I2160:M2160)</f>
        <v>1</v>
      </c>
    </row>
    <row r="2161" spans="1:14" ht="87.5">
      <c r="A2161" s="249"/>
      <c r="B2161" s="137" t="s">
        <v>135</v>
      </c>
      <c r="C2161" s="138" t="s">
        <v>941</v>
      </c>
      <c r="D2161" s="162">
        <v>3</v>
      </c>
      <c r="E2161" s="113">
        <v>1</v>
      </c>
      <c r="F2161" s="114" t="s">
        <v>25</v>
      </c>
      <c r="G2161" s="141" t="e">
        <f ca="1">_xludf.IFS(F2161=BASE_DATOS!R$2,"N/A",F2161=BASE_DATOS!R$3,"N/A",F2161=BASE_DATOS!R$4,"INDICAR",F2161=BASE_DATOS!R$7,"N/A",F2161=BASE_DATOS!R$5,"INDICAR",F2161=BASE_DATOS!R$6,"INDICAR",F2161=BASE_DATOS!R$8," INDICAR",F2161=BASE_DATOS!R$9," ")</f>
        <v>#NAME?</v>
      </c>
      <c r="H2161" s="121" t="s">
        <v>430</v>
      </c>
      <c r="I2161" s="127">
        <v>0.2</v>
      </c>
      <c r="J2161" s="127">
        <v>0.2</v>
      </c>
      <c r="K2161" s="127">
        <v>0.2</v>
      </c>
      <c r="L2161" s="127">
        <v>0.2</v>
      </c>
      <c r="M2161" s="127">
        <v>0.2</v>
      </c>
      <c r="N2161" s="123">
        <f t="shared" si="55"/>
        <v>1</v>
      </c>
    </row>
    <row r="2162" spans="1:14" ht="75">
      <c r="A2162" s="249"/>
      <c r="B2162" s="137" t="s">
        <v>135</v>
      </c>
      <c r="C2162" s="138" t="s">
        <v>942</v>
      </c>
      <c r="D2162" s="162">
        <v>2</v>
      </c>
      <c r="E2162" s="113">
        <v>1</v>
      </c>
      <c r="F2162" s="114" t="s">
        <v>25</v>
      </c>
      <c r="G2162" s="141" t="e">
        <f ca="1">_xludf.IFS(F2162=BASE_DATOS!R$2,"N/A",F2162=BASE_DATOS!R$3,"N/A",F2162=BASE_DATOS!R$4,"INDICAR",F2162=BASE_DATOS!R$7,"N/A",F2162=BASE_DATOS!R$5,"INDICAR",F2162=BASE_DATOS!R$6,"INDICAR",F2162=BASE_DATOS!R$8," INDICAR",F2162=BASE_DATOS!R$9," ")</f>
        <v>#NAME?</v>
      </c>
      <c r="H2162" s="121" t="s">
        <v>430</v>
      </c>
      <c r="I2162" s="127">
        <v>0.2</v>
      </c>
      <c r="J2162" s="127">
        <v>0.2</v>
      </c>
      <c r="K2162" s="127">
        <v>0.2</v>
      </c>
      <c r="L2162" s="127">
        <v>0.2</v>
      </c>
      <c r="M2162" s="127">
        <v>0.2</v>
      </c>
      <c r="N2162" s="123">
        <f t="shared" si="55"/>
        <v>1</v>
      </c>
    </row>
    <row r="2163" spans="1:14" ht="75">
      <c r="A2163" s="249"/>
      <c r="B2163" s="137" t="s">
        <v>135</v>
      </c>
      <c r="C2163" s="138" t="s">
        <v>943</v>
      </c>
      <c r="D2163" s="162">
        <v>1</v>
      </c>
      <c r="E2163" s="113">
        <v>1</v>
      </c>
      <c r="F2163" s="114" t="s">
        <v>25</v>
      </c>
      <c r="G2163" s="141" t="e">
        <f ca="1">_xludf.IFS(F2163=BASE_DATOS!R$2,"N/A",F2163=BASE_DATOS!R$3,"N/A",F2163=BASE_DATOS!R$4,"INDICAR",F2163=BASE_DATOS!R$7,"N/A",F2163=BASE_DATOS!R$5,"INDICAR",F2163=BASE_DATOS!R$6,"INDICAR",F2163=BASE_DATOS!R$8," INDICAR",F2163=BASE_DATOS!R$9," ")</f>
        <v>#NAME?</v>
      </c>
      <c r="H2163" s="114" t="s">
        <v>464</v>
      </c>
      <c r="I2163" s="165"/>
      <c r="J2163" s="127">
        <v>0.5</v>
      </c>
      <c r="K2163" s="127">
        <v>0.5</v>
      </c>
      <c r="L2163" s="127"/>
      <c r="M2163" s="165"/>
      <c r="N2163" s="123">
        <f t="shared" si="55"/>
        <v>1</v>
      </c>
    </row>
    <row r="2164" spans="1:14" ht="37.5">
      <c r="A2164" s="249"/>
      <c r="B2164" s="137" t="s">
        <v>39</v>
      </c>
      <c r="C2164" s="138" t="s">
        <v>944</v>
      </c>
      <c r="D2164" s="162">
        <v>2</v>
      </c>
      <c r="E2164" s="103">
        <v>0</v>
      </c>
      <c r="F2164" s="126" t="s">
        <v>103</v>
      </c>
      <c r="G2164" s="141" t="e">
        <f ca="1">_xludf.IFS(F2164=BASE_DATOS!R$2,"N/A",F2164=BASE_DATOS!R$3,"N/A",F2164=BASE_DATOS!R$4,"INDICAR",F2164=BASE_DATOS!R$7,"N/A",F2164=BASE_DATOS!R$5,"INDICAR",F2164=BASE_DATOS!R$6,"INDICAR",F2164=BASE_DATOS!R$8," INDICAR",F2164=BASE_DATOS!R$9," ")</f>
        <v>#NAME?</v>
      </c>
      <c r="H2164" s="126" t="s">
        <v>430</v>
      </c>
      <c r="I2164" s="127">
        <v>0.1</v>
      </c>
      <c r="J2164" s="127">
        <v>0.4</v>
      </c>
      <c r="K2164" s="127">
        <v>0.2</v>
      </c>
      <c r="L2164" s="127">
        <v>0.15</v>
      </c>
      <c r="M2164" s="127">
        <v>0.15</v>
      </c>
      <c r="N2164" s="123">
        <f t="shared" si="55"/>
        <v>1</v>
      </c>
    </row>
    <row r="2165" spans="1:14" ht="37.5">
      <c r="A2165" s="249"/>
      <c r="B2165" s="137" t="s">
        <v>71</v>
      </c>
      <c r="C2165" s="138" t="s">
        <v>945</v>
      </c>
      <c r="D2165" s="158">
        <v>1</v>
      </c>
      <c r="E2165" s="140">
        <v>0</v>
      </c>
      <c r="F2165" s="121" t="s">
        <v>25</v>
      </c>
      <c r="G2165" s="160" t="e">
        <f ca="1">_xludf.IFS(F2165=BASE_DATOS!R$2,"N/A",F2165=BASE_DATOS!R$3,"N/A",F2165=BASE_DATOS!R$4,"INDICAR",F2165=BASE_DATOS!R$7,"N/A",F2165=BASE_DATOS!R$5,"INDICAR",F2165=BASE_DATOS!R$6,"INDICAR",F2165=BASE_DATOS!R$8," INDICAR",F2165=BASE_DATOS!R$9," ")</f>
        <v>#NAME?</v>
      </c>
      <c r="H2165" s="121" t="s">
        <v>430</v>
      </c>
      <c r="I2165" s="122">
        <v>0.2</v>
      </c>
      <c r="J2165" s="122">
        <v>0.2</v>
      </c>
      <c r="K2165" s="122">
        <v>0.2</v>
      </c>
      <c r="L2165" s="122">
        <v>0.2</v>
      </c>
      <c r="M2165" s="122">
        <v>0.2</v>
      </c>
      <c r="N2165" s="123">
        <f t="shared" si="55"/>
        <v>1</v>
      </c>
    </row>
    <row r="2166" spans="1:14" ht="14.5">
      <c r="A2166" s="249"/>
      <c r="B2166" s="137" t="s">
        <v>99</v>
      </c>
      <c r="C2166" s="140" t="s">
        <v>946</v>
      </c>
      <c r="D2166" s="158">
        <v>2</v>
      </c>
      <c r="E2166" s="140"/>
      <c r="F2166" s="121" t="s">
        <v>103</v>
      </c>
      <c r="G2166" s="160" t="e">
        <f ca="1">_xludf.IFS(F2166=BASE_DATOS!R$2,"N/A",F2166=BASE_DATOS!R$3,"N/A",F2166=BASE_DATOS!R$4,"INDICAR",F2166=BASE_DATOS!R$7,"N/A",F2166=BASE_DATOS!R$5,"INDICAR",F2166=BASE_DATOS!R$6,"INDICAR",F2166=BASE_DATOS!R$8," INDICAR",F2166=BASE_DATOS!R$9," ")</f>
        <v>#NAME?</v>
      </c>
      <c r="H2166" s="121" t="s">
        <v>466</v>
      </c>
      <c r="I2166" s="122"/>
      <c r="J2166" s="122"/>
      <c r="K2166" s="122">
        <v>0.5</v>
      </c>
      <c r="L2166" s="122">
        <v>0.5</v>
      </c>
      <c r="M2166" s="122"/>
      <c r="N2166" s="123">
        <f t="shared" si="55"/>
        <v>1</v>
      </c>
    </row>
    <row r="2167" spans="1:14" ht="14.5" hidden="1">
      <c r="A2167" s="249"/>
      <c r="B2167" s="137"/>
      <c r="C2167" s="138"/>
      <c r="D2167" s="158"/>
      <c r="E2167" s="140"/>
      <c r="F2167" s="121"/>
      <c r="G2167" s="160" t="e">
        <f ca="1">_xludf.IFS(F2167=BASE_DATOS!R$2,"N/A",F2167=BASE_DATOS!R$3,"N/A",F2167=BASE_DATOS!R$4,"INDICAR",F2167=BASE_DATOS!R$7,"N/A",F2167=BASE_DATOS!R$5,"INDICAR",F2167=BASE_DATOS!R$6,"INDICAR",F2167=BASE_DATOS!R$8," INDICAR",F2167=BASE_DATOS!R$9," ")</f>
        <v>#NAME?</v>
      </c>
      <c r="H2167" s="121"/>
      <c r="I2167" s="122"/>
      <c r="J2167" s="122"/>
      <c r="K2167" s="122"/>
      <c r="L2167" s="122"/>
      <c r="M2167" s="122"/>
      <c r="N2167" s="123">
        <f t="shared" si="55"/>
        <v>0</v>
      </c>
    </row>
    <row r="2168" spans="1:14" ht="14.5" hidden="1">
      <c r="A2168" s="249"/>
      <c r="B2168" s="137"/>
      <c r="C2168" s="138"/>
      <c r="D2168" s="158"/>
      <c r="E2168" s="140"/>
      <c r="F2168" s="121"/>
      <c r="G2168" s="160" t="e">
        <f ca="1">_xludf.IFS(F2168=BASE_DATOS!R$2,"N/A",F2168=BASE_DATOS!R$3,"N/A",F2168=BASE_DATOS!R$4,"INDICAR",F2168=BASE_DATOS!R$7,"N/A",F2168=BASE_DATOS!R$5,"INDICAR",F2168=BASE_DATOS!R$6,"INDICAR",F2168=BASE_DATOS!R$8," INDICAR",F2168=BASE_DATOS!R$9," ")</f>
        <v>#NAME?</v>
      </c>
      <c r="H2168" s="121"/>
      <c r="I2168" s="122"/>
      <c r="J2168" s="122"/>
      <c r="K2168" s="122"/>
      <c r="L2168" s="122"/>
      <c r="M2168" s="122"/>
      <c r="N2168" s="123">
        <f t="shared" si="55"/>
        <v>0</v>
      </c>
    </row>
    <row r="2169" spans="1:14" ht="14.5" hidden="1">
      <c r="A2169" s="249"/>
      <c r="B2169" s="137"/>
      <c r="C2169" s="138"/>
      <c r="D2169" s="158"/>
      <c r="E2169" s="140"/>
      <c r="F2169" s="121"/>
      <c r="G2169" s="160" t="e">
        <f ca="1">_xludf.IFS(F2169=BASE_DATOS!R$2,"N/A",F2169=BASE_DATOS!R$3,"N/A",F2169=BASE_DATOS!R$4,"INDICAR",F2169=BASE_DATOS!R$7,"N/A",F2169=BASE_DATOS!R$5,"INDICAR",F2169=BASE_DATOS!R$6,"INDICAR",F2169=BASE_DATOS!R$8," INDICAR",F2169=BASE_DATOS!R$9," ")</f>
        <v>#NAME?</v>
      </c>
      <c r="H2169" s="121"/>
      <c r="I2169" s="122"/>
      <c r="J2169" s="122"/>
      <c r="K2169" s="122"/>
      <c r="L2169" s="122"/>
      <c r="M2169" s="122"/>
      <c r="N2169" s="123">
        <f t="shared" si="55"/>
        <v>0</v>
      </c>
    </row>
    <row r="2170" spans="1:14" ht="14.5" hidden="1">
      <c r="A2170" s="250"/>
      <c r="B2170" s="137"/>
      <c r="C2170" s="140"/>
      <c r="D2170" s="158"/>
      <c r="E2170" s="140"/>
      <c r="F2170" s="121"/>
      <c r="G2170" s="160" t="e">
        <f ca="1">_xludf.IFS(F2170=BASE_DATOS!R$2,"N/A",F2170=BASE_DATOS!R$3,"N/A",F2170=BASE_DATOS!R$4,"INDICAR",F2170=BASE_DATOS!R$7,"N/A",F2170=BASE_DATOS!R$5,"INDICAR",F2170=BASE_DATOS!R$6,"INDICAR",F2170=BASE_DATOS!R$8," INDICAR",F2170=BASE_DATOS!R$9," ")</f>
        <v>#NAME?</v>
      </c>
      <c r="H2170" s="121"/>
      <c r="I2170" s="122"/>
      <c r="J2170" s="122"/>
      <c r="K2170" s="122"/>
      <c r="L2170" s="122"/>
      <c r="M2170" s="122"/>
      <c r="N2170" s="123">
        <f t="shared" si="55"/>
        <v>0</v>
      </c>
    </row>
    <row r="2171" spans="1:14" ht="14.5" hidden="1">
      <c r="A2171" s="251"/>
      <c r="B2171" s="137"/>
      <c r="C2171" s="138"/>
      <c r="D2171" s="158"/>
      <c r="E2171" s="140"/>
      <c r="F2171" s="121"/>
      <c r="G2171" s="160" t="e">
        <f ca="1">_xludf.IFS(F2171=BASE_DATOS!R$2,"N/A",F2171=BASE_DATOS!R$3,"N/A",F2171=BASE_DATOS!R$4,"INDICAR",F2171=BASE_DATOS!R$7,"N/A",F2171=BASE_DATOS!R$5,"INDICAR",F2171=BASE_DATOS!R$6,"INDICAR",F2171=BASE_DATOS!R$8," INDICAR",F2171=BASE_DATOS!R$9," ")</f>
        <v>#NAME?</v>
      </c>
      <c r="H2171" s="121"/>
      <c r="I2171" s="122"/>
      <c r="J2171" s="122"/>
      <c r="K2171" s="122"/>
      <c r="L2171" s="122"/>
      <c r="M2171" s="122"/>
      <c r="N2171" s="123">
        <f t="shared" si="55"/>
        <v>0</v>
      </c>
    </row>
    <row r="2172" spans="1:14" ht="14.5" hidden="1">
      <c r="A2172" s="252"/>
      <c r="B2172" s="137"/>
      <c r="C2172" s="138"/>
      <c r="D2172" s="158"/>
      <c r="E2172" s="140"/>
      <c r="F2172" s="121"/>
      <c r="G2172" s="160" t="e">
        <f ca="1">_xludf.IFS(F2172=BASE_DATOS!R$2,"N/A",F2172=BASE_DATOS!R$3,"N/A",F2172=BASE_DATOS!R$4,"INDICAR",F2172=BASE_DATOS!R$7,"N/A",F2172=BASE_DATOS!R$5,"INDICAR",F2172=BASE_DATOS!R$6,"INDICAR",F2172=BASE_DATOS!R$8," INDICAR",F2172=BASE_DATOS!R$9," ")</f>
        <v>#NAME?</v>
      </c>
      <c r="H2172" s="121"/>
      <c r="I2172" s="122"/>
      <c r="J2172" s="122"/>
      <c r="K2172" s="122"/>
      <c r="L2172" s="122"/>
      <c r="M2172" s="122"/>
      <c r="N2172" s="123">
        <f t="shared" si="55"/>
        <v>0</v>
      </c>
    </row>
    <row r="2173" spans="1:14" ht="14.5" hidden="1">
      <c r="A2173" s="252"/>
      <c r="B2173" s="137"/>
      <c r="C2173" s="138"/>
      <c r="D2173" s="158"/>
      <c r="E2173" s="140"/>
      <c r="F2173" s="121"/>
      <c r="G2173" s="160" t="e">
        <f ca="1">_xludf.IFS(F2173=BASE_DATOS!R$2,"N/A",F2173=BASE_DATOS!R$3,"N/A",F2173=BASE_DATOS!R$4,"INDICAR",F2173=BASE_DATOS!R$7,"N/A",F2173=BASE_DATOS!R$5,"INDICAR",F2173=BASE_DATOS!R$6,"INDICAR",F2173=BASE_DATOS!R$8," INDICAR",F2173=BASE_DATOS!R$9," ")</f>
        <v>#NAME?</v>
      </c>
      <c r="H2173" s="121"/>
      <c r="I2173" s="122"/>
      <c r="J2173" s="122"/>
      <c r="K2173" s="122"/>
      <c r="L2173" s="122"/>
      <c r="M2173" s="122"/>
      <c r="N2173" s="123">
        <f t="shared" si="55"/>
        <v>0</v>
      </c>
    </row>
    <row r="2174" spans="1:14" ht="14.5" hidden="1">
      <c r="A2174" s="252"/>
      <c r="B2174" s="137"/>
      <c r="C2174" s="138"/>
      <c r="D2174" s="158"/>
      <c r="E2174" s="140"/>
      <c r="F2174" s="121"/>
      <c r="G2174" s="160" t="e">
        <f ca="1">_xludf.IFS(F2174=BASE_DATOS!R$2,"N/A",F2174=BASE_DATOS!R$3,"N/A",F2174=BASE_DATOS!R$4,"INDICAR",F2174=BASE_DATOS!R$7,"N/A",F2174=BASE_DATOS!R$5,"INDICAR",F2174=BASE_DATOS!R$6,"INDICAR",F2174=BASE_DATOS!R$8," INDICAR",F2174=BASE_DATOS!R$9," ")</f>
        <v>#NAME?</v>
      </c>
      <c r="H2174" s="121"/>
      <c r="I2174" s="122"/>
      <c r="J2174" s="122"/>
      <c r="K2174" s="122"/>
      <c r="L2174" s="122"/>
      <c r="M2174" s="122"/>
      <c r="N2174" s="123">
        <f t="shared" si="55"/>
        <v>0</v>
      </c>
    </row>
    <row r="2175" spans="1:14" ht="14.5" hidden="1">
      <c r="A2175" s="252"/>
      <c r="B2175" s="137"/>
      <c r="C2175" s="138"/>
      <c r="D2175" s="158"/>
      <c r="E2175" s="140"/>
      <c r="F2175" s="121"/>
      <c r="G2175" s="160" t="e">
        <f ca="1">_xludf.IFS(F2175=BASE_DATOS!R$2,"N/A",F2175=BASE_DATOS!R$3,"N/A",F2175=BASE_DATOS!R$4,"INDICAR",F2175=BASE_DATOS!R$7,"N/A",F2175=BASE_DATOS!R$5,"INDICAR",F2175=BASE_DATOS!R$6,"INDICAR",F2175=BASE_DATOS!R$8," INDICAR",F2175=BASE_DATOS!R$9," ")</f>
        <v>#NAME?</v>
      </c>
      <c r="H2175" s="121"/>
      <c r="I2175" s="122"/>
      <c r="J2175" s="122"/>
      <c r="K2175" s="122"/>
      <c r="L2175" s="122"/>
      <c r="M2175" s="122"/>
      <c r="N2175" s="123">
        <f t="shared" si="55"/>
        <v>0</v>
      </c>
    </row>
    <row r="2176" spans="1:14" ht="14.5" hidden="1">
      <c r="A2176" s="252"/>
      <c r="B2176" s="137"/>
      <c r="C2176" s="138"/>
      <c r="D2176" s="158"/>
      <c r="E2176" s="140"/>
      <c r="F2176" s="121"/>
      <c r="G2176" s="160" t="e">
        <f ca="1">_xludf.IFS(F2176=BASE_DATOS!R$2,"N/A",F2176=BASE_DATOS!R$3,"N/A",F2176=BASE_DATOS!R$4,"INDICAR",F2176=BASE_DATOS!R$7,"N/A",F2176=BASE_DATOS!R$5,"INDICAR",F2176=BASE_DATOS!R$6,"INDICAR",F2176=BASE_DATOS!R$8," INDICAR",F2176=BASE_DATOS!R$9," ")</f>
        <v>#NAME?</v>
      </c>
      <c r="H2176" s="121"/>
      <c r="I2176" s="122"/>
      <c r="J2176" s="122"/>
      <c r="K2176" s="122"/>
      <c r="L2176" s="122"/>
      <c r="M2176" s="122"/>
      <c r="N2176" s="123">
        <f t="shared" si="55"/>
        <v>0</v>
      </c>
    </row>
    <row r="2177" spans="1:14" ht="14.5" hidden="1">
      <c r="A2177" s="252"/>
      <c r="B2177" s="137"/>
      <c r="C2177" s="138"/>
      <c r="D2177" s="158"/>
      <c r="E2177" s="140"/>
      <c r="F2177" s="121"/>
      <c r="G2177" s="160" t="e">
        <f ca="1">_xludf.IFS(F2177=BASE_DATOS!R$2,"N/A",F2177=BASE_DATOS!R$3,"N/A",F2177=BASE_DATOS!R$4,"INDICAR",F2177=BASE_DATOS!R$7,"N/A",F2177=BASE_DATOS!R$5,"INDICAR",F2177=BASE_DATOS!R$6,"INDICAR",F2177=BASE_DATOS!R$8," INDICAR",F2177=BASE_DATOS!R$9," ")</f>
        <v>#NAME?</v>
      </c>
      <c r="H2177" s="121"/>
      <c r="I2177" s="122"/>
      <c r="J2177" s="122"/>
      <c r="K2177" s="122"/>
      <c r="L2177" s="122"/>
      <c r="M2177" s="122"/>
      <c r="N2177" s="123">
        <f t="shared" si="55"/>
        <v>0</v>
      </c>
    </row>
    <row r="2178" spans="1:14" ht="14.5" hidden="1">
      <c r="A2178" s="252"/>
      <c r="B2178" s="137"/>
      <c r="C2178" s="138"/>
      <c r="D2178" s="158"/>
      <c r="E2178" s="140"/>
      <c r="F2178" s="121"/>
      <c r="G2178" s="160" t="e">
        <f ca="1">_xludf.IFS(F2178=BASE_DATOS!R$2,"N/A",F2178=BASE_DATOS!R$3,"N/A",F2178=BASE_DATOS!R$4,"INDICAR",F2178=BASE_DATOS!R$7,"N/A",F2178=BASE_DATOS!R$5,"INDICAR",F2178=BASE_DATOS!R$6,"INDICAR",F2178=BASE_DATOS!R$8," INDICAR",F2178=BASE_DATOS!R$9," ")</f>
        <v>#NAME?</v>
      </c>
      <c r="H2178" s="121"/>
      <c r="I2178" s="122"/>
      <c r="J2178" s="122"/>
      <c r="K2178" s="122"/>
      <c r="L2178" s="122"/>
      <c r="M2178" s="122"/>
      <c r="N2178" s="123">
        <f t="shared" si="55"/>
        <v>0</v>
      </c>
    </row>
    <row r="2179" spans="1:14" ht="14.5" hidden="1">
      <c r="A2179" s="252"/>
      <c r="B2179" s="137"/>
      <c r="C2179" s="138"/>
      <c r="D2179" s="158"/>
      <c r="E2179" s="140"/>
      <c r="F2179" s="121"/>
      <c r="G2179" s="160" t="e">
        <f ca="1">_xludf.IFS(F2179=BASE_DATOS!R$2,"N/A",F2179=BASE_DATOS!R$3,"N/A",F2179=BASE_DATOS!R$4,"INDICAR",F2179=BASE_DATOS!R$7,"N/A",F2179=BASE_DATOS!R$5,"INDICAR",F2179=BASE_DATOS!R$6,"INDICAR",F2179=BASE_DATOS!R$8," INDICAR",F2179=BASE_DATOS!R$9," ")</f>
        <v>#NAME?</v>
      </c>
      <c r="H2179" s="121"/>
      <c r="I2179" s="122"/>
      <c r="J2179" s="122"/>
      <c r="K2179" s="122"/>
      <c r="L2179" s="122"/>
      <c r="M2179" s="122"/>
      <c r="N2179" s="123">
        <f t="shared" si="55"/>
        <v>0</v>
      </c>
    </row>
    <row r="2180" spans="1:14" ht="14.5" hidden="1">
      <c r="A2180" s="252"/>
      <c r="B2180" s="137"/>
      <c r="C2180" s="138"/>
      <c r="D2180" s="158"/>
      <c r="E2180" s="140"/>
      <c r="F2180" s="121"/>
      <c r="G2180" s="160" t="e">
        <f ca="1">_xludf.IFS(F2180=BASE_DATOS!R$2,"N/A",F2180=BASE_DATOS!R$3,"N/A",F2180=BASE_DATOS!R$4,"INDICAR",F2180=BASE_DATOS!R$7,"N/A",F2180=BASE_DATOS!R$5,"INDICAR",F2180=BASE_DATOS!R$6,"INDICAR",F2180=BASE_DATOS!R$8," INDICAR",F2180=BASE_DATOS!R$9," ")</f>
        <v>#NAME?</v>
      </c>
      <c r="H2180" s="121"/>
      <c r="I2180" s="122"/>
      <c r="J2180" s="122"/>
      <c r="K2180" s="122"/>
      <c r="L2180" s="122"/>
      <c r="M2180" s="122"/>
      <c r="N2180" s="123">
        <f t="shared" si="55"/>
        <v>0</v>
      </c>
    </row>
    <row r="2181" spans="1:14" ht="14.5" hidden="1">
      <c r="A2181" s="253"/>
      <c r="B2181" s="137"/>
      <c r="C2181" s="140"/>
      <c r="D2181" s="158"/>
      <c r="E2181" s="140"/>
      <c r="F2181" s="121"/>
      <c r="G2181" s="160" t="e">
        <f ca="1">_xludf.IFS(F2181=BASE_DATOS!R$2,"N/A",F2181=BASE_DATOS!R$3,"N/A",F2181=BASE_DATOS!R$4,"INDICAR",F2181=BASE_DATOS!R$7,"N/A",F2181=BASE_DATOS!R$5,"INDICAR",F2181=BASE_DATOS!R$6,"INDICAR",F2181=BASE_DATOS!R$8," INDICAR",F2181=BASE_DATOS!R$9," ")</f>
        <v>#NAME?</v>
      </c>
      <c r="H2181" s="121"/>
      <c r="I2181" s="122"/>
      <c r="J2181" s="122"/>
      <c r="K2181" s="122"/>
      <c r="L2181" s="122"/>
      <c r="M2181" s="122"/>
      <c r="N2181" s="123">
        <f t="shared" si="55"/>
        <v>0</v>
      </c>
    </row>
    <row r="2182" spans="1:14" ht="14.5" hidden="1">
      <c r="A2182" s="251"/>
      <c r="B2182" s="137"/>
      <c r="C2182" s="138"/>
      <c r="D2182" s="158"/>
      <c r="E2182" s="140"/>
      <c r="F2182" s="121"/>
      <c r="G2182" s="160" t="e">
        <f ca="1">_xludf.IFS(F2182=BASE_DATOS!R$2,"N/A",F2182=BASE_DATOS!R$3,"N/A",F2182=BASE_DATOS!R$4,"INDICAR",F2182=BASE_DATOS!R$7,"N/A",F2182=BASE_DATOS!R$5,"INDICAR",F2182=BASE_DATOS!R$6,"INDICAR",F2182=BASE_DATOS!R$8," INDICAR",F2182=BASE_DATOS!R$9," ")</f>
        <v>#NAME?</v>
      </c>
      <c r="H2182" s="121"/>
      <c r="I2182" s="122"/>
      <c r="J2182" s="122"/>
      <c r="K2182" s="122"/>
      <c r="L2182" s="122"/>
      <c r="M2182" s="122"/>
      <c r="N2182" s="123">
        <f t="shared" si="55"/>
        <v>0</v>
      </c>
    </row>
    <row r="2183" spans="1:14" ht="14.5" hidden="1">
      <c r="A2183" s="252"/>
      <c r="B2183" s="137"/>
      <c r="C2183" s="138"/>
      <c r="D2183" s="158"/>
      <c r="E2183" s="140"/>
      <c r="F2183" s="121"/>
      <c r="G2183" s="160" t="e">
        <f ca="1">_xludf.IFS(F2183=BASE_DATOS!R$2,"N/A",F2183=BASE_DATOS!R$3,"N/A",F2183=BASE_DATOS!R$4,"INDICAR",F2183=BASE_DATOS!R$7,"N/A",F2183=BASE_DATOS!R$5,"INDICAR",F2183=BASE_DATOS!R$6,"INDICAR",F2183=BASE_DATOS!R$8," INDICAR",F2183=BASE_DATOS!R$9," ")</f>
        <v>#NAME?</v>
      </c>
      <c r="H2183" s="121"/>
      <c r="I2183" s="122"/>
      <c r="J2183" s="122"/>
      <c r="K2183" s="122"/>
      <c r="L2183" s="122"/>
      <c r="M2183" s="122"/>
      <c r="N2183" s="123">
        <f t="shared" si="55"/>
        <v>0</v>
      </c>
    </row>
    <row r="2184" spans="1:14" ht="14.5" hidden="1">
      <c r="A2184" s="252"/>
      <c r="B2184" s="137"/>
      <c r="C2184" s="138"/>
      <c r="D2184" s="158"/>
      <c r="E2184" s="140"/>
      <c r="F2184" s="121"/>
      <c r="G2184" s="160" t="e">
        <f ca="1">_xludf.IFS(F2184=BASE_DATOS!R$2,"N/A",F2184=BASE_DATOS!R$3,"N/A",F2184=BASE_DATOS!R$4,"INDICAR",F2184=BASE_DATOS!R$7,"N/A",F2184=BASE_DATOS!R$5,"INDICAR",F2184=BASE_DATOS!R$6,"INDICAR",F2184=BASE_DATOS!R$8," INDICAR",F2184=BASE_DATOS!R$9," ")</f>
        <v>#NAME?</v>
      </c>
      <c r="H2184" s="121"/>
      <c r="I2184" s="122"/>
      <c r="J2184" s="122"/>
      <c r="K2184" s="122"/>
      <c r="L2184" s="122"/>
      <c r="M2184" s="122"/>
      <c r="N2184" s="123">
        <f t="shared" si="55"/>
        <v>0</v>
      </c>
    </row>
    <row r="2185" spans="1:14" ht="14.5" hidden="1">
      <c r="A2185" s="252"/>
      <c r="B2185" s="137"/>
      <c r="C2185" s="138"/>
      <c r="D2185" s="158"/>
      <c r="E2185" s="140"/>
      <c r="F2185" s="121"/>
      <c r="G2185" s="160" t="e">
        <f ca="1">_xludf.IFS(F2185=BASE_DATOS!R$2,"N/A",F2185=BASE_DATOS!R$3,"N/A",F2185=BASE_DATOS!R$4,"INDICAR",F2185=BASE_DATOS!R$7,"N/A",F2185=BASE_DATOS!R$5,"INDICAR",F2185=BASE_DATOS!R$6,"INDICAR",F2185=BASE_DATOS!R$8," INDICAR",F2185=BASE_DATOS!R$9," ")</f>
        <v>#NAME?</v>
      </c>
      <c r="H2185" s="121"/>
      <c r="I2185" s="122"/>
      <c r="J2185" s="122"/>
      <c r="K2185" s="122"/>
      <c r="L2185" s="122"/>
      <c r="M2185" s="122"/>
      <c r="N2185" s="123">
        <f t="shared" si="55"/>
        <v>0</v>
      </c>
    </row>
    <row r="2186" spans="1:14" ht="14.5" hidden="1">
      <c r="A2186" s="252"/>
      <c r="B2186" s="137"/>
      <c r="C2186" s="138"/>
      <c r="D2186" s="158"/>
      <c r="E2186" s="140"/>
      <c r="F2186" s="121"/>
      <c r="G2186" s="160" t="e">
        <f ca="1">_xludf.IFS(F2186=BASE_DATOS!R$2,"N/A",F2186=BASE_DATOS!R$3,"N/A",F2186=BASE_DATOS!R$4,"INDICAR",F2186=BASE_DATOS!R$7,"N/A",F2186=BASE_DATOS!R$5,"INDICAR",F2186=BASE_DATOS!R$6,"INDICAR",F2186=BASE_DATOS!R$8," INDICAR",F2186=BASE_DATOS!R$9," ")</f>
        <v>#NAME?</v>
      </c>
      <c r="H2186" s="121"/>
      <c r="I2186" s="122"/>
      <c r="J2186" s="122"/>
      <c r="K2186" s="122"/>
      <c r="L2186" s="122"/>
      <c r="M2186" s="122"/>
      <c r="N2186" s="123">
        <f t="shared" si="55"/>
        <v>0</v>
      </c>
    </row>
    <row r="2187" spans="1:14" ht="14.5" hidden="1">
      <c r="A2187" s="252"/>
      <c r="B2187" s="137"/>
      <c r="C2187" s="138"/>
      <c r="D2187" s="158"/>
      <c r="E2187" s="140"/>
      <c r="F2187" s="121"/>
      <c r="G2187" s="160" t="e">
        <f ca="1">_xludf.IFS(F2187=BASE_DATOS!R$2,"N/A",F2187=BASE_DATOS!R$3,"N/A",F2187=BASE_DATOS!R$4,"INDICAR",F2187=BASE_DATOS!R$7,"N/A",F2187=BASE_DATOS!R$5,"INDICAR",F2187=BASE_DATOS!R$6,"INDICAR",F2187=BASE_DATOS!R$8," INDICAR",F2187=BASE_DATOS!R$9," ")</f>
        <v>#NAME?</v>
      </c>
      <c r="H2187" s="121"/>
      <c r="I2187" s="122"/>
      <c r="J2187" s="122"/>
      <c r="K2187" s="122"/>
      <c r="L2187" s="122"/>
      <c r="M2187" s="122"/>
      <c r="N2187" s="123">
        <f t="shared" si="55"/>
        <v>0</v>
      </c>
    </row>
    <row r="2188" spans="1:14" ht="14.5" hidden="1">
      <c r="A2188" s="252"/>
      <c r="B2188" s="137"/>
      <c r="C2188" s="138"/>
      <c r="D2188" s="158"/>
      <c r="E2188" s="140"/>
      <c r="F2188" s="121"/>
      <c r="G2188" s="160" t="e">
        <f ca="1">_xludf.IFS(F2188=BASE_DATOS!R$2,"N/A",F2188=BASE_DATOS!R$3,"N/A",F2188=BASE_DATOS!R$4,"INDICAR",F2188=BASE_DATOS!R$7,"N/A",F2188=BASE_DATOS!R$5,"INDICAR",F2188=BASE_DATOS!R$6,"INDICAR",F2188=BASE_DATOS!R$8," INDICAR",F2188=BASE_DATOS!R$9," ")</f>
        <v>#NAME?</v>
      </c>
      <c r="H2188" s="121"/>
      <c r="I2188" s="122"/>
      <c r="J2188" s="122"/>
      <c r="K2188" s="122"/>
      <c r="L2188" s="122"/>
      <c r="M2188" s="122"/>
      <c r="N2188" s="123">
        <f t="shared" si="55"/>
        <v>0</v>
      </c>
    </row>
    <row r="2189" spans="1:14" ht="14.5" hidden="1">
      <c r="A2189" s="252"/>
      <c r="B2189" s="137"/>
      <c r="C2189" s="138"/>
      <c r="D2189" s="158"/>
      <c r="E2189" s="140"/>
      <c r="F2189" s="121"/>
      <c r="G2189" s="160" t="e">
        <f ca="1">_xludf.IFS(F2189=BASE_DATOS!R$2,"N/A",F2189=BASE_DATOS!R$3,"N/A",F2189=BASE_DATOS!R$4,"INDICAR",F2189=BASE_DATOS!R$7,"N/A",F2189=BASE_DATOS!R$5,"INDICAR",F2189=BASE_DATOS!R$6,"INDICAR",F2189=BASE_DATOS!R$8," INDICAR",F2189=BASE_DATOS!R$9," ")</f>
        <v>#NAME?</v>
      </c>
      <c r="H2189" s="121"/>
      <c r="I2189" s="122"/>
      <c r="J2189" s="122"/>
      <c r="K2189" s="122"/>
      <c r="L2189" s="122"/>
      <c r="M2189" s="122"/>
      <c r="N2189" s="123">
        <f t="shared" si="55"/>
        <v>0</v>
      </c>
    </row>
    <row r="2190" spans="1:14" ht="14.5" hidden="1">
      <c r="A2190" s="252"/>
      <c r="B2190" s="137"/>
      <c r="C2190" s="138"/>
      <c r="D2190" s="158"/>
      <c r="E2190" s="140"/>
      <c r="F2190" s="121"/>
      <c r="G2190" s="160" t="e">
        <f ca="1">_xludf.IFS(F2190=BASE_DATOS!R$2,"N/A",F2190=BASE_DATOS!R$3,"N/A",F2190=BASE_DATOS!R$4,"INDICAR",F2190=BASE_DATOS!R$7,"N/A",F2190=BASE_DATOS!R$5,"INDICAR",F2190=BASE_DATOS!R$6,"INDICAR",F2190=BASE_DATOS!R$8," INDICAR",F2190=BASE_DATOS!R$9," ")</f>
        <v>#NAME?</v>
      </c>
      <c r="H2190" s="121"/>
      <c r="I2190" s="122"/>
      <c r="J2190" s="122"/>
      <c r="K2190" s="122"/>
      <c r="L2190" s="122"/>
      <c r="M2190" s="122"/>
      <c r="N2190" s="123">
        <f t="shared" si="55"/>
        <v>0</v>
      </c>
    </row>
    <row r="2191" spans="1:14" ht="14.5" hidden="1">
      <c r="A2191" s="252"/>
      <c r="B2191" s="137"/>
      <c r="C2191" s="138"/>
      <c r="D2191" s="158"/>
      <c r="E2191" s="140"/>
      <c r="F2191" s="121"/>
      <c r="G2191" s="160" t="e">
        <f ca="1">_xludf.IFS(F2191=BASE_DATOS!R$2,"N/A",F2191=BASE_DATOS!R$3,"N/A",F2191=BASE_DATOS!R$4,"INDICAR",F2191=BASE_DATOS!R$7,"N/A",F2191=BASE_DATOS!R$5,"INDICAR",F2191=BASE_DATOS!R$6,"INDICAR",F2191=BASE_DATOS!R$8," INDICAR",F2191=BASE_DATOS!R$9," ")</f>
        <v>#NAME?</v>
      </c>
      <c r="H2191" s="121"/>
      <c r="I2191" s="122"/>
      <c r="J2191" s="122"/>
      <c r="K2191" s="122"/>
      <c r="L2191" s="122"/>
      <c r="M2191" s="122"/>
      <c r="N2191" s="123">
        <f t="shared" si="55"/>
        <v>0</v>
      </c>
    </row>
    <row r="2192" spans="1:14" ht="14.5" hidden="1">
      <c r="A2192" s="253"/>
      <c r="B2192" s="137"/>
      <c r="C2192" s="140"/>
      <c r="D2192" s="158"/>
      <c r="E2192" s="140"/>
      <c r="F2192" s="121"/>
      <c r="G2192" s="160" t="e">
        <f ca="1">_xludf.IFS(F2192=BASE_DATOS!R$2,"N/A",F2192=BASE_DATOS!R$3,"N/A",F2192=BASE_DATOS!R$4,"INDICAR",F2192=BASE_DATOS!R$7,"N/A",F2192=BASE_DATOS!R$5,"INDICAR",F2192=BASE_DATOS!R$6,"INDICAR",F2192=BASE_DATOS!R$8," INDICAR",F2192=BASE_DATOS!R$9," ")</f>
        <v>#NAME?</v>
      </c>
      <c r="H2192" s="121"/>
      <c r="I2192" s="122"/>
      <c r="J2192" s="122"/>
      <c r="K2192" s="122"/>
      <c r="L2192" s="122"/>
      <c r="M2192" s="122"/>
      <c r="N2192" s="123">
        <f t="shared" si="55"/>
        <v>0</v>
      </c>
    </row>
    <row r="2193" spans="1:14" ht="14.5">
      <c r="A2193" s="142"/>
      <c r="B2193" s="143"/>
      <c r="C2193" s="142"/>
      <c r="D2193" s="142"/>
      <c r="E2193" s="142"/>
      <c r="F2193" s="142"/>
      <c r="G2193" s="142"/>
      <c r="H2193" s="142"/>
      <c r="I2193" s="142"/>
      <c r="J2193" s="143"/>
      <c r="K2193" s="143"/>
      <c r="L2193" s="143"/>
      <c r="M2193" s="143"/>
      <c r="N2193" s="144"/>
    </row>
    <row r="2194" spans="1:14" ht="14.5">
      <c r="A2194" s="145"/>
      <c r="B2194" s="146"/>
      <c r="C2194" s="145"/>
      <c r="D2194" s="145"/>
      <c r="E2194" s="145"/>
      <c r="F2194" s="145"/>
      <c r="G2194" s="145"/>
      <c r="H2194" s="145"/>
      <c r="I2194" s="145"/>
      <c r="J2194" s="146"/>
      <c r="K2194" s="146"/>
      <c r="L2194" s="146"/>
      <c r="M2194" s="146"/>
      <c r="N2194" s="147"/>
    </row>
    <row r="2195" spans="1:14" ht="23.25" customHeight="1">
      <c r="A2195" s="254" t="s">
        <v>413</v>
      </c>
      <c r="B2195" s="255"/>
      <c r="C2195" s="254" t="s">
        <v>338</v>
      </c>
      <c r="D2195" s="256"/>
      <c r="E2195" s="256"/>
      <c r="F2195" s="256"/>
      <c r="G2195" s="256"/>
      <c r="H2195" s="256"/>
      <c r="I2195" s="256"/>
      <c r="J2195" s="256"/>
      <c r="K2195" s="256"/>
      <c r="L2195" s="256"/>
      <c r="M2195" s="256"/>
      <c r="N2195" s="255"/>
    </row>
    <row r="2196" spans="1:14" ht="31">
      <c r="A2196" s="99" t="s">
        <v>19</v>
      </c>
      <c r="B2196" s="254" t="s">
        <v>90</v>
      </c>
      <c r="C2196" s="255"/>
      <c r="D2196" s="99" t="s">
        <v>447</v>
      </c>
      <c r="E2196" s="258" t="str">
        <f t="array" ref="E2196">INDEX(BASE_DATOS!U$2:U$103,MATCH(C2195,BASE_DATOS!W$2:W$103,0))</f>
        <v>Posicionar la UNA como referente en las regiones y territorios mediante el fortalecimiento de las Sedes y Sección Regional y las acciones de colaboración y articulación entre facultades, Centros, universidades y otras instituciones para promover el desarrollo humano sostenible e incidir en el bienestar integral de las comunidades en todo el país</v>
      </c>
      <c r="F2196" s="256"/>
      <c r="G2196" s="256"/>
      <c r="H2196" s="256"/>
      <c r="I2196" s="256"/>
      <c r="J2196" s="256"/>
      <c r="K2196" s="256"/>
      <c r="L2196" s="256"/>
      <c r="M2196" s="256"/>
      <c r="N2196" s="255"/>
    </row>
    <row r="2197" spans="1:14" ht="30" customHeight="1">
      <c r="A2197" s="259" t="s">
        <v>415</v>
      </c>
      <c r="B2197" s="277" t="s">
        <v>346</v>
      </c>
      <c r="C2197" s="261"/>
      <c r="D2197" s="262"/>
      <c r="E2197" s="268" t="s">
        <v>416</v>
      </c>
      <c r="F2197" s="273" t="str">
        <f t="array" ref="F2197">INDEX(BASE_DATOS!Y$2:Y$103,MATCH(B2197,BASE_DATOS!X$2:X$103,0))</f>
        <v>P. Institucionales E.O. 
P.I. Desarrollo regional. 
P. inter, multi y transdisciplinarias 
P. Curriculares 
P. Extensión Universitaria 
P. Investigación Universitaria</v>
      </c>
      <c r="G2197" s="247"/>
      <c r="H2197" s="247"/>
      <c r="I2197" s="274" t="s">
        <v>417</v>
      </c>
      <c r="J2197" s="283" t="str">
        <f t="array" ref="J2197">INDEX(BASE_DATOS!Z$2:Z$103,MATCH(B2197,BASE_DATOS!X$2:X$103,0))</f>
        <v>Cantidad de iniciativas vinculadas locales y/o regionales que atienden las necesidades de la región</v>
      </c>
      <c r="K2197" s="256"/>
      <c r="L2197" s="256"/>
      <c r="M2197" s="256"/>
      <c r="N2197" s="255"/>
    </row>
    <row r="2198" spans="1:14" ht="12.75" customHeight="1">
      <c r="A2198" s="252"/>
      <c r="B2198" s="263"/>
      <c r="C2198" s="247"/>
      <c r="D2198" s="264"/>
      <c r="E2198" s="252"/>
      <c r="F2198" s="247"/>
      <c r="G2198" s="247"/>
      <c r="H2198" s="247"/>
      <c r="I2198" s="252"/>
      <c r="J2198" s="276"/>
      <c r="K2198" s="256"/>
      <c r="L2198" s="256"/>
      <c r="M2198" s="256"/>
      <c r="N2198" s="255"/>
    </row>
    <row r="2199" spans="1:14" ht="12.75" customHeight="1">
      <c r="A2199" s="252"/>
      <c r="B2199" s="263"/>
      <c r="C2199" s="247"/>
      <c r="D2199" s="264"/>
      <c r="E2199" s="252"/>
      <c r="F2199" s="247"/>
      <c r="G2199" s="247"/>
      <c r="H2199" s="247"/>
      <c r="I2199" s="252"/>
      <c r="J2199" s="276"/>
      <c r="K2199" s="256"/>
      <c r="L2199" s="256"/>
      <c r="M2199" s="256"/>
      <c r="N2199" s="255"/>
    </row>
    <row r="2200" spans="1:14" ht="12.75" customHeight="1">
      <c r="A2200" s="253"/>
      <c r="B2200" s="265"/>
      <c r="C2200" s="266"/>
      <c r="D2200" s="267"/>
      <c r="E2200" s="253"/>
      <c r="F2200" s="266"/>
      <c r="G2200" s="266"/>
      <c r="H2200" s="266"/>
      <c r="I2200" s="253"/>
      <c r="J2200" s="276"/>
      <c r="K2200" s="256"/>
      <c r="L2200" s="256"/>
      <c r="M2200" s="256"/>
      <c r="N2200" s="255"/>
    </row>
    <row r="2201" spans="1:14" ht="22.5" customHeight="1">
      <c r="A2201" s="269" t="s">
        <v>418</v>
      </c>
      <c r="B2201" s="269" t="s">
        <v>419</v>
      </c>
      <c r="C2201" s="270" t="s">
        <v>420</v>
      </c>
      <c r="D2201" s="269" t="s">
        <v>421</v>
      </c>
      <c r="E2201" s="269" t="s">
        <v>422</v>
      </c>
      <c r="F2201" s="272" t="s">
        <v>16</v>
      </c>
      <c r="G2201" s="269" t="s">
        <v>423</v>
      </c>
      <c r="H2201" s="269" t="s">
        <v>424</v>
      </c>
      <c r="I2201" s="271" t="s">
        <v>425</v>
      </c>
      <c r="J2201" s="256"/>
      <c r="K2201" s="256"/>
      <c r="L2201" s="256"/>
      <c r="M2201" s="256"/>
      <c r="N2201" s="255"/>
    </row>
    <row r="2202" spans="1:14" ht="22.5" customHeight="1">
      <c r="A2202" s="253"/>
      <c r="B2202" s="253"/>
      <c r="C2202" s="253"/>
      <c r="D2202" s="253"/>
      <c r="E2202" s="253"/>
      <c r="F2202" s="265"/>
      <c r="G2202" s="253"/>
      <c r="H2202" s="253"/>
      <c r="I2202" s="100">
        <v>2023</v>
      </c>
      <c r="J2202" s="100">
        <v>2024</v>
      </c>
      <c r="K2202" s="100">
        <v>2025</v>
      </c>
      <c r="L2202" s="100">
        <v>2026</v>
      </c>
      <c r="M2202" s="100">
        <v>2027</v>
      </c>
      <c r="N2202" s="148" t="s">
        <v>426</v>
      </c>
    </row>
    <row r="2203" spans="1:14" ht="25">
      <c r="A2203" s="297" t="s">
        <v>947</v>
      </c>
      <c r="B2203" s="137" t="s">
        <v>121</v>
      </c>
      <c r="C2203" s="239" t="s">
        <v>948</v>
      </c>
      <c r="D2203" s="158">
        <v>1</v>
      </c>
      <c r="E2203" s="140">
        <v>0</v>
      </c>
      <c r="F2203" s="121" t="s">
        <v>25</v>
      </c>
      <c r="G2203" s="141" t="e">
        <f ca="1">_xludf.IFS(F2203=BASE_DATOS!R$2,"N/A",F2203=BASE_DATOS!R$3,"N/A",F2203=BASE_DATOS!R$4,"INDICAR",F2203=BASE_DATOS!R$7,"N/A",F2203=BASE_DATOS!R$5,"INDICAR",F2203=BASE_DATOS!R$6,"INDICAR",F2203=BASE_DATOS!R$8," INDICAR",F2203=BASE_DATOS!R$9," ")</f>
        <v>#NAME?</v>
      </c>
      <c r="H2203" s="121" t="s">
        <v>481</v>
      </c>
      <c r="I2203" s="122"/>
      <c r="J2203" s="122"/>
      <c r="K2203" s="122">
        <v>0.2</v>
      </c>
      <c r="L2203" s="122">
        <v>0.4</v>
      </c>
      <c r="M2203" s="122">
        <v>0.4</v>
      </c>
      <c r="N2203" s="123">
        <f>SUM(I2203:M2203)</f>
        <v>1</v>
      </c>
    </row>
    <row r="2204" spans="1:14" ht="25">
      <c r="A2204" s="286"/>
      <c r="B2204" s="137" t="s">
        <v>85</v>
      </c>
      <c r="C2204" s="239" t="s">
        <v>949</v>
      </c>
      <c r="D2204" s="159">
        <v>1</v>
      </c>
      <c r="E2204" s="240">
        <v>0</v>
      </c>
      <c r="F2204" s="241" t="s">
        <v>25</v>
      </c>
      <c r="G2204" s="107" t="s">
        <v>428</v>
      </c>
      <c r="H2204" s="121" t="s">
        <v>430</v>
      </c>
      <c r="I2204" s="211">
        <v>0.2</v>
      </c>
      <c r="J2204" s="211">
        <v>0.2</v>
      </c>
      <c r="K2204" s="211">
        <v>0.2</v>
      </c>
      <c r="L2204" s="211">
        <v>0.2</v>
      </c>
      <c r="M2204" s="211">
        <v>0.2</v>
      </c>
      <c r="N2204" s="212">
        <v>1</v>
      </c>
    </row>
    <row r="2205" spans="1:14" ht="37.5">
      <c r="A2205" s="286"/>
      <c r="B2205" s="137" t="s">
        <v>130</v>
      </c>
      <c r="C2205" s="140" t="s">
        <v>950</v>
      </c>
      <c r="D2205" s="158">
        <v>2</v>
      </c>
      <c r="E2205" s="140">
        <v>1</v>
      </c>
      <c r="F2205" s="121" t="s">
        <v>25</v>
      </c>
      <c r="G2205" s="160" t="e">
        <f ca="1">_xludf.IFS(F2205=BASE_DATOS!R$2,"N/A",F2205=BASE_DATOS!R$3,"N/A",F2205=BASE_DATOS!R$4,"INDICAR",F2205=BASE_DATOS!R$7,"N/A",F2205=BASE_DATOS!R$5,"INDICAR",F2205=BASE_DATOS!R$6,"INDICAR",F2205=BASE_DATOS!R$8," INDICAR",F2205=BASE_DATOS!R$9," ")</f>
        <v>#NAME?</v>
      </c>
      <c r="H2205" s="121" t="s">
        <v>430</v>
      </c>
      <c r="I2205" s="122">
        <v>0.2</v>
      </c>
      <c r="J2205" s="122">
        <v>0.2</v>
      </c>
      <c r="K2205" s="122">
        <v>0.2</v>
      </c>
      <c r="L2205" s="122">
        <v>0.2</v>
      </c>
      <c r="M2205" s="122">
        <v>0.2</v>
      </c>
      <c r="N2205" s="123">
        <f t="shared" ref="N2205:N2235" si="56">SUM(I2205:M2205)</f>
        <v>1</v>
      </c>
    </row>
    <row r="2206" spans="1:14" ht="25">
      <c r="A2206" s="286"/>
      <c r="B2206" s="137" t="s">
        <v>135</v>
      </c>
      <c r="C2206" s="239" t="s">
        <v>951</v>
      </c>
      <c r="D2206" s="162">
        <v>1</v>
      </c>
      <c r="E2206" s="113">
        <v>1</v>
      </c>
      <c r="F2206" s="114" t="s">
        <v>25</v>
      </c>
      <c r="G2206" s="141" t="e">
        <f ca="1">_xludf.IFS(F2206=BASE_DATOS!R$2,"N/A",F2206=BASE_DATOS!R$3,"N/A",F2206=BASE_DATOS!R$4,"INDICAR",F2206=BASE_DATOS!R$7,"N/A",F2206=BASE_DATOS!R$5,"INDICAR",F2206=BASE_DATOS!R$6,"INDICAR",F2206=BASE_DATOS!R$8," INDICAR",F2206=BASE_DATOS!R$9," ")</f>
        <v>#NAME?</v>
      </c>
      <c r="H2206" s="121" t="s">
        <v>430</v>
      </c>
      <c r="I2206" s="127">
        <v>0.2</v>
      </c>
      <c r="J2206" s="127">
        <v>0.2</v>
      </c>
      <c r="K2206" s="127">
        <v>0.2</v>
      </c>
      <c r="L2206" s="127">
        <v>0.2</v>
      </c>
      <c r="M2206" s="127">
        <v>0.2</v>
      </c>
      <c r="N2206" s="123">
        <f t="shared" si="56"/>
        <v>1</v>
      </c>
    </row>
    <row r="2207" spans="1:14" ht="37.5">
      <c r="A2207" s="286"/>
      <c r="B2207" s="137" t="s">
        <v>39</v>
      </c>
      <c r="C2207" s="140" t="s">
        <v>952</v>
      </c>
      <c r="D2207" s="162">
        <v>2</v>
      </c>
      <c r="E2207" s="103">
        <v>0</v>
      </c>
      <c r="F2207" s="126" t="s">
        <v>25</v>
      </c>
      <c r="G2207" s="141" t="e">
        <f ca="1">_xludf.IFS(F2207=BASE_DATOS!R$2,"N/A",F2207=BASE_DATOS!R$3,"N/A",F2207=BASE_DATOS!R$4,"INDICAR",F2207=BASE_DATOS!R$7,"N/A",F2207=BASE_DATOS!R$5,"INDICAR",F2207=BASE_DATOS!R$6,"INDICAR",F2207=BASE_DATOS!R$8," INDICAR",F2207=BASE_DATOS!R$9," ")</f>
        <v>#NAME?</v>
      </c>
      <c r="H2207" s="126" t="s">
        <v>478</v>
      </c>
      <c r="I2207" s="127">
        <v>0.1</v>
      </c>
      <c r="J2207" s="127">
        <v>0.4</v>
      </c>
      <c r="K2207" s="127">
        <v>0.1</v>
      </c>
      <c r="L2207" s="127">
        <v>0.4</v>
      </c>
      <c r="M2207" s="165"/>
      <c r="N2207" s="123">
        <f t="shared" si="56"/>
        <v>1</v>
      </c>
    </row>
    <row r="2208" spans="1:14" ht="37.5">
      <c r="A2208" s="286"/>
      <c r="B2208" s="137" t="s">
        <v>39</v>
      </c>
      <c r="C2208" s="239" t="s">
        <v>953</v>
      </c>
      <c r="D2208" s="162">
        <v>3</v>
      </c>
      <c r="E2208" s="103">
        <v>0</v>
      </c>
      <c r="F2208" s="126" t="s">
        <v>103</v>
      </c>
      <c r="G2208" s="141" t="e">
        <f ca="1">_xludf.IFS(F2208=BASE_DATOS!R$2,"N/A",F2208=BASE_DATOS!R$3,"N/A",F2208=BASE_DATOS!R$4,"INDICAR",F2208=BASE_DATOS!R$7,"N/A",F2208=BASE_DATOS!R$5,"INDICAR",F2208=BASE_DATOS!R$6,"INDICAR",F2208=BASE_DATOS!R$8," INDICAR",F2208=BASE_DATOS!R$9," ")</f>
        <v>#NAME?</v>
      </c>
      <c r="H2208" s="126" t="s">
        <v>462</v>
      </c>
      <c r="I2208" s="165"/>
      <c r="J2208" s="127">
        <v>0.33</v>
      </c>
      <c r="K2208" s="127">
        <v>0.33</v>
      </c>
      <c r="L2208" s="127">
        <v>0.34</v>
      </c>
      <c r="M2208" s="165"/>
      <c r="N2208" s="123">
        <f t="shared" si="56"/>
        <v>1</v>
      </c>
    </row>
    <row r="2209" spans="1:14" ht="25">
      <c r="A2209" s="286"/>
      <c r="B2209" s="137" t="s">
        <v>135</v>
      </c>
      <c r="C2209" s="140" t="s">
        <v>954</v>
      </c>
      <c r="D2209" s="158">
        <v>1</v>
      </c>
      <c r="E2209" s="140">
        <v>1</v>
      </c>
      <c r="F2209" s="121" t="s">
        <v>103</v>
      </c>
      <c r="G2209" s="160" t="e">
        <f ca="1">_xludf.IFS(F2209=BASE_DATOS!R$2,"N/A",F2209=BASE_DATOS!R$3,"N/A",F2209=BASE_DATOS!R$4,"INDICAR",F2209=BASE_DATOS!R$7,"N/A",F2209=BASE_DATOS!R$5,"INDICAR",F2209=BASE_DATOS!R$6,"INDICAR",F2209=BASE_DATOS!R$8," INDICAR",F2209=BASE_DATOS!R$9," ")</f>
        <v>#NAME?</v>
      </c>
      <c r="H2209" s="121" t="s">
        <v>430</v>
      </c>
      <c r="I2209" s="122">
        <v>0.2</v>
      </c>
      <c r="J2209" s="122">
        <v>0.2</v>
      </c>
      <c r="K2209" s="122">
        <v>0.2</v>
      </c>
      <c r="L2209" s="122">
        <v>0.2</v>
      </c>
      <c r="M2209" s="122">
        <v>0.2</v>
      </c>
      <c r="N2209" s="123">
        <f t="shared" si="56"/>
        <v>1</v>
      </c>
    </row>
    <row r="2210" spans="1:14" ht="50">
      <c r="A2210" s="286"/>
      <c r="B2210" s="137" t="s">
        <v>71</v>
      </c>
      <c r="C2210" s="239" t="s">
        <v>955</v>
      </c>
      <c r="D2210" s="158">
        <v>3</v>
      </c>
      <c r="E2210" s="140"/>
      <c r="F2210" s="121" t="s">
        <v>25</v>
      </c>
      <c r="G2210" s="160" t="e">
        <f ca="1">_xludf.IFS(F2210=BASE_DATOS!R$2,"N/A",F2210=BASE_DATOS!R$3,"N/A",F2210=BASE_DATOS!R$4,"INDICAR",F2210=BASE_DATOS!R$7,"N/A",F2210=BASE_DATOS!R$5,"INDICAR",F2210=BASE_DATOS!R$6,"INDICAR",F2210=BASE_DATOS!R$8," INDICAR",F2210=BASE_DATOS!R$9," ")</f>
        <v>#NAME?</v>
      </c>
      <c r="H2210" s="121" t="s">
        <v>430</v>
      </c>
      <c r="I2210" s="122">
        <v>0.2</v>
      </c>
      <c r="J2210" s="122">
        <v>0.2</v>
      </c>
      <c r="K2210" s="122">
        <v>0.2</v>
      </c>
      <c r="L2210" s="122">
        <v>0.2</v>
      </c>
      <c r="M2210" s="122">
        <v>0.2</v>
      </c>
      <c r="N2210" s="123">
        <f t="shared" si="56"/>
        <v>1</v>
      </c>
    </row>
    <row r="2211" spans="1:14" ht="29">
      <c r="A2211" s="286"/>
      <c r="B2211" s="137" t="s">
        <v>55</v>
      </c>
      <c r="C2211" s="140" t="s">
        <v>956</v>
      </c>
      <c r="D2211" s="158">
        <v>10</v>
      </c>
      <c r="E2211" s="140">
        <v>7</v>
      </c>
      <c r="F2211" s="121" t="s">
        <v>103</v>
      </c>
      <c r="G2211" s="160" t="e">
        <f ca="1">_xludf.IFS(F2211=BASE_DATOS!R$2,"N/A",F2211=BASE_DATOS!R$3,"N/A",F2211=BASE_DATOS!R$4,"INDICAR",F2211=BASE_DATOS!R$7,"N/A",F2211=BASE_DATOS!R$5,"INDICAR",F2211=BASE_DATOS!R$6,"INDICAR",F2211=BASE_DATOS!R$8," INDICAR",F2211=BASE_DATOS!R$9," ")</f>
        <v>#NAME?</v>
      </c>
      <c r="H2211" s="121" t="s">
        <v>430</v>
      </c>
      <c r="I2211" s="122">
        <v>0.2</v>
      </c>
      <c r="J2211" s="122">
        <v>0.2</v>
      </c>
      <c r="K2211" s="122">
        <v>0.2</v>
      </c>
      <c r="L2211" s="122">
        <v>0.2</v>
      </c>
      <c r="M2211" s="122">
        <v>0.2</v>
      </c>
      <c r="N2211" s="123">
        <f t="shared" si="56"/>
        <v>1</v>
      </c>
    </row>
    <row r="2212" spans="1:14" ht="87.5">
      <c r="A2212" s="286"/>
      <c r="B2212" s="137" t="s">
        <v>142</v>
      </c>
      <c r="C2212" s="138" t="s">
        <v>957</v>
      </c>
      <c r="D2212" s="158">
        <v>1</v>
      </c>
      <c r="E2212" s="140"/>
      <c r="F2212" s="121" t="s">
        <v>25</v>
      </c>
      <c r="G2212" s="160" t="e">
        <f ca="1">_xludf.IFS(F2212=BASE_DATOS!R$2,"N/A",F2212=BASE_DATOS!R$3,"N/A",F2212=BASE_DATOS!R$4,"INDICAR",F2212=BASE_DATOS!R$7,"N/A",F2212=BASE_DATOS!R$5,"INDICAR",F2212=BASE_DATOS!R$6,"INDICAR",F2212=BASE_DATOS!R$8," INDICAR",F2212=BASE_DATOS!R$9," ")</f>
        <v>#NAME?</v>
      </c>
      <c r="H2212" s="121" t="s">
        <v>430</v>
      </c>
      <c r="I2212" s="122">
        <v>0.2</v>
      </c>
      <c r="J2212" s="122">
        <v>0.2</v>
      </c>
      <c r="K2212" s="122">
        <v>0.2</v>
      </c>
      <c r="L2212" s="122">
        <v>0.2</v>
      </c>
      <c r="M2212" s="122">
        <v>0.2</v>
      </c>
      <c r="N2212" s="123">
        <f t="shared" si="56"/>
        <v>1</v>
      </c>
    </row>
    <row r="2213" spans="1:14" ht="25">
      <c r="A2213" s="287"/>
      <c r="B2213" s="137" t="s">
        <v>99</v>
      </c>
      <c r="C2213" s="140" t="s">
        <v>958</v>
      </c>
      <c r="D2213" s="158">
        <v>1</v>
      </c>
      <c r="E2213" s="140"/>
      <c r="F2213" s="121" t="s">
        <v>25</v>
      </c>
      <c r="G2213" s="160" t="e">
        <f ca="1">_xludf.IFS(F2213=BASE_DATOS!R$2,"N/A",F2213=BASE_DATOS!R$3,"N/A",F2213=BASE_DATOS!R$4,"INDICAR",F2213=BASE_DATOS!R$7,"N/A",F2213=BASE_DATOS!R$5,"INDICAR",F2213=BASE_DATOS!R$6,"INDICAR",F2213=BASE_DATOS!R$8," INDICAR",F2213=BASE_DATOS!R$9," ")</f>
        <v>#NAME?</v>
      </c>
      <c r="H2213" s="121" t="s">
        <v>481</v>
      </c>
      <c r="I2213" s="122"/>
      <c r="J2213" s="122"/>
      <c r="K2213" s="122">
        <v>0.3</v>
      </c>
      <c r="L2213" s="122">
        <v>0.35</v>
      </c>
      <c r="M2213" s="122">
        <v>0.35</v>
      </c>
      <c r="N2213" s="123">
        <f t="shared" si="56"/>
        <v>0.99999999999999989</v>
      </c>
    </row>
    <row r="2214" spans="1:14" ht="14.5" hidden="1">
      <c r="A2214" s="251"/>
      <c r="B2214" s="137"/>
      <c r="C2214" s="138"/>
      <c r="D2214" s="158"/>
      <c r="E2214" s="140"/>
      <c r="F2214" s="121"/>
      <c r="G2214" s="160" t="e">
        <f ca="1">_xludf.IFS(F2214=BASE_DATOS!R$2,"N/A",F2214=BASE_DATOS!R$3,"N/A",F2214=BASE_DATOS!R$4,"INDICAR",F2214=BASE_DATOS!R$7,"N/A",F2214=BASE_DATOS!R$5,"INDICAR",F2214=BASE_DATOS!R$6,"INDICAR",F2214=BASE_DATOS!R$8," INDICAR",F2214=BASE_DATOS!R$9," ")</f>
        <v>#NAME?</v>
      </c>
      <c r="H2214" s="121"/>
      <c r="I2214" s="122"/>
      <c r="J2214" s="122"/>
      <c r="K2214" s="122"/>
      <c r="L2214" s="122"/>
      <c r="M2214" s="122"/>
      <c r="N2214" s="123">
        <f t="shared" si="56"/>
        <v>0</v>
      </c>
    </row>
    <row r="2215" spans="1:14" ht="14.5" hidden="1">
      <c r="A2215" s="252"/>
      <c r="B2215" s="137"/>
      <c r="C2215" s="138"/>
      <c r="D2215" s="158"/>
      <c r="E2215" s="140"/>
      <c r="F2215" s="121"/>
      <c r="G2215" s="160" t="e">
        <f ca="1">_xludf.IFS(F2215=BASE_DATOS!R$2,"N/A",F2215=BASE_DATOS!R$3,"N/A",F2215=BASE_DATOS!R$4,"INDICAR",F2215=BASE_DATOS!R$7,"N/A",F2215=BASE_DATOS!R$5,"INDICAR",F2215=BASE_DATOS!R$6,"INDICAR",F2215=BASE_DATOS!R$8," INDICAR",F2215=BASE_DATOS!R$9," ")</f>
        <v>#NAME?</v>
      </c>
      <c r="H2215" s="121"/>
      <c r="I2215" s="122"/>
      <c r="J2215" s="122"/>
      <c r="K2215" s="122"/>
      <c r="L2215" s="122"/>
      <c r="M2215" s="122"/>
      <c r="N2215" s="123">
        <f t="shared" si="56"/>
        <v>0</v>
      </c>
    </row>
    <row r="2216" spans="1:14" ht="14.5" hidden="1">
      <c r="A2216" s="252"/>
      <c r="B2216" s="137"/>
      <c r="C2216" s="138"/>
      <c r="D2216" s="158"/>
      <c r="E2216" s="140"/>
      <c r="F2216" s="121"/>
      <c r="G2216" s="160" t="e">
        <f ca="1">_xludf.IFS(F2216=BASE_DATOS!R$2,"N/A",F2216=BASE_DATOS!R$3,"N/A",F2216=BASE_DATOS!R$4,"INDICAR",F2216=BASE_DATOS!R$7,"N/A",F2216=BASE_DATOS!R$5,"INDICAR",F2216=BASE_DATOS!R$6,"INDICAR",F2216=BASE_DATOS!R$8," INDICAR",F2216=BASE_DATOS!R$9," ")</f>
        <v>#NAME?</v>
      </c>
      <c r="H2216" s="121"/>
      <c r="I2216" s="122"/>
      <c r="J2216" s="122"/>
      <c r="K2216" s="122"/>
      <c r="L2216" s="122"/>
      <c r="M2216" s="122"/>
      <c r="N2216" s="123">
        <f t="shared" si="56"/>
        <v>0</v>
      </c>
    </row>
    <row r="2217" spans="1:14" ht="14.5" hidden="1">
      <c r="A2217" s="252"/>
      <c r="B2217" s="137"/>
      <c r="C2217" s="138"/>
      <c r="D2217" s="158"/>
      <c r="E2217" s="140"/>
      <c r="F2217" s="121"/>
      <c r="G2217" s="160" t="e">
        <f ca="1">_xludf.IFS(F2217=BASE_DATOS!R$2,"N/A",F2217=BASE_DATOS!R$3,"N/A",F2217=BASE_DATOS!R$4,"INDICAR",F2217=BASE_DATOS!R$7,"N/A",F2217=BASE_DATOS!R$5,"INDICAR",F2217=BASE_DATOS!R$6,"INDICAR",F2217=BASE_DATOS!R$8," INDICAR",F2217=BASE_DATOS!R$9," ")</f>
        <v>#NAME?</v>
      </c>
      <c r="H2217" s="121"/>
      <c r="I2217" s="122"/>
      <c r="J2217" s="122"/>
      <c r="K2217" s="122"/>
      <c r="L2217" s="122"/>
      <c r="M2217" s="122"/>
      <c r="N2217" s="123">
        <f t="shared" si="56"/>
        <v>0</v>
      </c>
    </row>
    <row r="2218" spans="1:14" ht="14.5" hidden="1">
      <c r="A2218" s="252"/>
      <c r="B2218" s="137"/>
      <c r="C2218" s="138"/>
      <c r="D2218" s="158"/>
      <c r="E2218" s="140"/>
      <c r="F2218" s="121"/>
      <c r="G2218" s="160" t="e">
        <f ca="1">_xludf.IFS(F2218=BASE_DATOS!R$2,"N/A",F2218=BASE_DATOS!R$3,"N/A",F2218=BASE_DATOS!R$4,"INDICAR",F2218=BASE_DATOS!R$7,"N/A",F2218=BASE_DATOS!R$5,"INDICAR",F2218=BASE_DATOS!R$6,"INDICAR",F2218=BASE_DATOS!R$8," INDICAR",F2218=BASE_DATOS!R$9," ")</f>
        <v>#NAME?</v>
      </c>
      <c r="H2218" s="121"/>
      <c r="I2218" s="122"/>
      <c r="J2218" s="122"/>
      <c r="K2218" s="122"/>
      <c r="L2218" s="122"/>
      <c r="M2218" s="122"/>
      <c r="N2218" s="123">
        <f t="shared" si="56"/>
        <v>0</v>
      </c>
    </row>
    <row r="2219" spans="1:14" ht="14.5" hidden="1">
      <c r="A2219" s="252"/>
      <c r="B2219" s="137"/>
      <c r="C2219" s="138"/>
      <c r="D2219" s="158"/>
      <c r="E2219" s="140"/>
      <c r="F2219" s="121"/>
      <c r="G2219" s="160" t="e">
        <f ca="1">_xludf.IFS(F2219=BASE_DATOS!R$2,"N/A",F2219=BASE_DATOS!R$3,"N/A",F2219=BASE_DATOS!R$4,"INDICAR",F2219=BASE_DATOS!R$7,"N/A",F2219=BASE_DATOS!R$5,"INDICAR",F2219=BASE_DATOS!R$6,"INDICAR",F2219=BASE_DATOS!R$8," INDICAR",F2219=BASE_DATOS!R$9," ")</f>
        <v>#NAME?</v>
      </c>
      <c r="H2219" s="121"/>
      <c r="I2219" s="122"/>
      <c r="J2219" s="122"/>
      <c r="K2219" s="122"/>
      <c r="L2219" s="122"/>
      <c r="M2219" s="122"/>
      <c r="N2219" s="123">
        <f t="shared" si="56"/>
        <v>0</v>
      </c>
    </row>
    <row r="2220" spans="1:14" ht="14.5" hidden="1">
      <c r="A2220" s="252"/>
      <c r="B2220" s="137"/>
      <c r="C2220" s="138"/>
      <c r="D2220" s="158"/>
      <c r="E2220" s="140"/>
      <c r="F2220" s="121"/>
      <c r="G2220" s="160" t="e">
        <f ca="1">_xludf.IFS(F2220=BASE_DATOS!R$2,"N/A",F2220=BASE_DATOS!R$3,"N/A",F2220=BASE_DATOS!R$4,"INDICAR",F2220=BASE_DATOS!R$7,"N/A",F2220=BASE_DATOS!R$5,"INDICAR",F2220=BASE_DATOS!R$6,"INDICAR",F2220=BASE_DATOS!R$8," INDICAR",F2220=BASE_DATOS!R$9," ")</f>
        <v>#NAME?</v>
      </c>
      <c r="H2220" s="121"/>
      <c r="I2220" s="122"/>
      <c r="J2220" s="122"/>
      <c r="K2220" s="122"/>
      <c r="L2220" s="122"/>
      <c r="M2220" s="122"/>
      <c r="N2220" s="123">
        <f t="shared" si="56"/>
        <v>0</v>
      </c>
    </row>
    <row r="2221" spans="1:14" ht="14.5" hidden="1">
      <c r="A2221" s="252"/>
      <c r="B2221" s="137"/>
      <c r="C2221" s="138"/>
      <c r="D2221" s="158"/>
      <c r="E2221" s="140"/>
      <c r="F2221" s="121"/>
      <c r="G2221" s="160" t="e">
        <f ca="1">_xludf.IFS(F2221=BASE_DATOS!R$2,"N/A",F2221=BASE_DATOS!R$3,"N/A",F2221=BASE_DATOS!R$4,"INDICAR",F2221=BASE_DATOS!R$7,"N/A",F2221=BASE_DATOS!R$5,"INDICAR",F2221=BASE_DATOS!R$6,"INDICAR",F2221=BASE_DATOS!R$8," INDICAR",F2221=BASE_DATOS!R$9," ")</f>
        <v>#NAME?</v>
      </c>
      <c r="H2221" s="121"/>
      <c r="I2221" s="122"/>
      <c r="J2221" s="122"/>
      <c r="K2221" s="122"/>
      <c r="L2221" s="122"/>
      <c r="M2221" s="122"/>
      <c r="N2221" s="123">
        <f t="shared" si="56"/>
        <v>0</v>
      </c>
    </row>
    <row r="2222" spans="1:14" ht="14.5" hidden="1">
      <c r="A2222" s="252"/>
      <c r="B2222" s="137"/>
      <c r="C2222" s="138"/>
      <c r="D2222" s="158"/>
      <c r="E2222" s="140"/>
      <c r="F2222" s="121"/>
      <c r="G2222" s="160" t="e">
        <f ca="1">_xludf.IFS(F2222=BASE_DATOS!R$2,"N/A",F2222=BASE_DATOS!R$3,"N/A",F2222=BASE_DATOS!R$4,"INDICAR",F2222=BASE_DATOS!R$7,"N/A",F2222=BASE_DATOS!R$5,"INDICAR",F2222=BASE_DATOS!R$6,"INDICAR",F2222=BASE_DATOS!R$8," INDICAR",F2222=BASE_DATOS!R$9," ")</f>
        <v>#NAME?</v>
      </c>
      <c r="H2222" s="121"/>
      <c r="I2222" s="122"/>
      <c r="J2222" s="122"/>
      <c r="K2222" s="122"/>
      <c r="L2222" s="122"/>
      <c r="M2222" s="122"/>
      <c r="N2222" s="123">
        <f t="shared" si="56"/>
        <v>0</v>
      </c>
    </row>
    <row r="2223" spans="1:14" ht="14.5" hidden="1">
      <c r="A2223" s="252"/>
      <c r="B2223" s="137"/>
      <c r="C2223" s="138"/>
      <c r="D2223" s="158"/>
      <c r="E2223" s="140"/>
      <c r="F2223" s="121"/>
      <c r="G2223" s="160" t="e">
        <f ca="1">_xludf.IFS(F2223=BASE_DATOS!R$2,"N/A",F2223=BASE_DATOS!R$3,"N/A",F2223=BASE_DATOS!R$4,"INDICAR",F2223=BASE_DATOS!R$7,"N/A",F2223=BASE_DATOS!R$5,"INDICAR",F2223=BASE_DATOS!R$6,"INDICAR",F2223=BASE_DATOS!R$8," INDICAR",F2223=BASE_DATOS!R$9," ")</f>
        <v>#NAME?</v>
      </c>
      <c r="H2223" s="121"/>
      <c r="I2223" s="122"/>
      <c r="J2223" s="122"/>
      <c r="K2223" s="122"/>
      <c r="L2223" s="122"/>
      <c r="M2223" s="122"/>
      <c r="N2223" s="123">
        <f t="shared" si="56"/>
        <v>0</v>
      </c>
    </row>
    <row r="2224" spans="1:14" ht="14.5" hidden="1">
      <c r="A2224" s="253"/>
      <c r="B2224" s="137"/>
      <c r="C2224" s="140"/>
      <c r="D2224" s="158"/>
      <c r="E2224" s="140"/>
      <c r="F2224" s="121"/>
      <c r="G2224" s="160" t="e">
        <f ca="1">_xludf.IFS(F2224=BASE_DATOS!R$2,"N/A",F2224=BASE_DATOS!R$3,"N/A",F2224=BASE_DATOS!R$4,"INDICAR",F2224=BASE_DATOS!R$7,"N/A",F2224=BASE_DATOS!R$5,"INDICAR",F2224=BASE_DATOS!R$6,"INDICAR",F2224=BASE_DATOS!R$8," INDICAR",F2224=BASE_DATOS!R$9," ")</f>
        <v>#NAME?</v>
      </c>
      <c r="H2224" s="121"/>
      <c r="I2224" s="122"/>
      <c r="J2224" s="122"/>
      <c r="K2224" s="122"/>
      <c r="L2224" s="122"/>
      <c r="M2224" s="122"/>
      <c r="N2224" s="123">
        <f t="shared" si="56"/>
        <v>0</v>
      </c>
    </row>
    <row r="2225" spans="1:14" ht="14.5" hidden="1">
      <c r="A2225" s="251"/>
      <c r="B2225" s="137"/>
      <c r="C2225" s="138"/>
      <c r="D2225" s="158"/>
      <c r="E2225" s="140"/>
      <c r="F2225" s="121"/>
      <c r="G2225" s="160" t="e">
        <f ca="1">_xludf.IFS(F2225=BASE_DATOS!R$2,"N/A",F2225=BASE_DATOS!R$3,"N/A",F2225=BASE_DATOS!R$4,"INDICAR",F2225=BASE_DATOS!R$7,"N/A",F2225=BASE_DATOS!R$5,"INDICAR",F2225=BASE_DATOS!R$6,"INDICAR",F2225=BASE_DATOS!R$8," INDICAR",F2225=BASE_DATOS!R$9," ")</f>
        <v>#NAME?</v>
      </c>
      <c r="H2225" s="121"/>
      <c r="I2225" s="122"/>
      <c r="J2225" s="122"/>
      <c r="K2225" s="122"/>
      <c r="L2225" s="122"/>
      <c r="M2225" s="122"/>
      <c r="N2225" s="123">
        <f t="shared" si="56"/>
        <v>0</v>
      </c>
    </row>
    <row r="2226" spans="1:14" ht="14.5" hidden="1">
      <c r="A2226" s="252"/>
      <c r="B2226" s="137"/>
      <c r="C2226" s="138"/>
      <c r="D2226" s="158"/>
      <c r="E2226" s="140"/>
      <c r="F2226" s="121"/>
      <c r="G2226" s="160" t="e">
        <f ca="1">_xludf.IFS(F2226=BASE_DATOS!R$2,"N/A",F2226=BASE_DATOS!R$3,"N/A",F2226=BASE_DATOS!R$4,"INDICAR",F2226=BASE_DATOS!R$7,"N/A",F2226=BASE_DATOS!R$5,"INDICAR",F2226=BASE_DATOS!R$6,"INDICAR",F2226=BASE_DATOS!R$8," INDICAR",F2226=BASE_DATOS!R$9," ")</f>
        <v>#NAME?</v>
      </c>
      <c r="H2226" s="121"/>
      <c r="I2226" s="122"/>
      <c r="J2226" s="122"/>
      <c r="K2226" s="122"/>
      <c r="L2226" s="122"/>
      <c r="M2226" s="122"/>
      <c r="N2226" s="123">
        <f t="shared" si="56"/>
        <v>0</v>
      </c>
    </row>
    <row r="2227" spans="1:14" ht="14.5" hidden="1">
      <c r="A2227" s="252"/>
      <c r="B2227" s="137"/>
      <c r="C2227" s="138"/>
      <c r="D2227" s="158"/>
      <c r="E2227" s="140"/>
      <c r="F2227" s="121"/>
      <c r="G2227" s="160" t="e">
        <f ca="1">_xludf.IFS(F2227=BASE_DATOS!R$2,"N/A",F2227=BASE_DATOS!R$3,"N/A",F2227=BASE_DATOS!R$4,"INDICAR",F2227=BASE_DATOS!R$7,"N/A",F2227=BASE_DATOS!R$5,"INDICAR",F2227=BASE_DATOS!R$6,"INDICAR",F2227=BASE_DATOS!R$8," INDICAR",F2227=BASE_DATOS!R$9," ")</f>
        <v>#NAME?</v>
      </c>
      <c r="H2227" s="121"/>
      <c r="I2227" s="122"/>
      <c r="J2227" s="122"/>
      <c r="K2227" s="122"/>
      <c r="L2227" s="122"/>
      <c r="M2227" s="122"/>
      <c r="N2227" s="123">
        <f t="shared" si="56"/>
        <v>0</v>
      </c>
    </row>
    <row r="2228" spans="1:14" ht="14.5" hidden="1">
      <c r="A2228" s="252"/>
      <c r="B2228" s="137"/>
      <c r="C2228" s="138"/>
      <c r="D2228" s="158"/>
      <c r="E2228" s="140"/>
      <c r="F2228" s="121"/>
      <c r="G2228" s="160" t="e">
        <f ca="1">_xludf.IFS(F2228=BASE_DATOS!R$2,"N/A",F2228=BASE_DATOS!R$3,"N/A",F2228=BASE_DATOS!R$4,"INDICAR",F2228=BASE_DATOS!R$7,"N/A",F2228=BASE_DATOS!R$5,"INDICAR",F2228=BASE_DATOS!R$6,"INDICAR",F2228=BASE_DATOS!R$8," INDICAR",F2228=BASE_DATOS!R$9," ")</f>
        <v>#NAME?</v>
      </c>
      <c r="H2228" s="121"/>
      <c r="I2228" s="122"/>
      <c r="J2228" s="122"/>
      <c r="K2228" s="122"/>
      <c r="L2228" s="122"/>
      <c r="M2228" s="122"/>
      <c r="N2228" s="123">
        <f t="shared" si="56"/>
        <v>0</v>
      </c>
    </row>
    <row r="2229" spans="1:14" ht="14.5" hidden="1">
      <c r="A2229" s="252"/>
      <c r="B2229" s="137"/>
      <c r="C2229" s="138"/>
      <c r="D2229" s="158"/>
      <c r="E2229" s="140"/>
      <c r="F2229" s="121"/>
      <c r="G2229" s="160" t="e">
        <f ca="1">_xludf.IFS(F2229=BASE_DATOS!R$2,"N/A",F2229=BASE_DATOS!R$3,"N/A",F2229=BASE_DATOS!R$4,"INDICAR",F2229=BASE_DATOS!R$7,"N/A",F2229=BASE_DATOS!R$5,"INDICAR",F2229=BASE_DATOS!R$6,"INDICAR",F2229=BASE_DATOS!R$8," INDICAR",F2229=BASE_DATOS!R$9," ")</f>
        <v>#NAME?</v>
      </c>
      <c r="H2229" s="121"/>
      <c r="I2229" s="122"/>
      <c r="J2229" s="122"/>
      <c r="K2229" s="122"/>
      <c r="L2229" s="122"/>
      <c r="M2229" s="122"/>
      <c r="N2229" s="123">
        <f t="shared" si="56"/>
        <v>0</v>
      </c>
    </row>
    <row r="2230" spans="1:14" ht="14.5" hidden="1">
      <c r="A2230" s="252"/>
      <c r="B2230" s="137"/>
      <c r="C2230" s="138"/>
      <c r="D2230" s="158"/>
      <c r="E2230" s="140"/>
      <c r="F2230" s="121"/>
      <c r="G2230" s="160" t="e">
        <f ca="1">_xludf.IFS(F2230=BASE_DATOS!R$2,"N/A",F2230=BASE_DATOS!R$3,"N/A",F2230=BASE_DATOS!R$4,"INDICAR",F2230=BASE_DATOS!R$7,"N/A",F2230=BASE_DATOS!R$5,"INDICAR",F2230=BASE_DATOS!R$6,"INDICAR",F2230=BASE_DATOS!R$8," INDICAR",F2230=BASE_DATOS!R$9," ")</f>
        <v>#NAME?</v>
      </c>
      <c r="H2230" s="121"/>
      <c r="I2230" s="122"/>
      <c r="J2230" s="122"/>
      <c r="K2230" s="122"/>
      <c r="L2230" s="122"/>
      <c r="M2230" s="122"/>
      <c r="N2230" s="123">
        <f t="shared" si="56"/>
        <v>0</v>
      </c>
    </row>
    <row r="2231" spans="1:14" ht="14.5" hidden="1">
      <c r="A2231" s="252"/>
      <c r="B2231" s="137"/>
      <c r="C2231" s="138"/>
      <c r="D2231" s="158"/>
      <c r="E2231" s="140"/>
      <c r="F2231" s="121"/>
      <c r="G2231" s="160" t="e">
        <f ca="1">_xludf.IFS(F2231=BASE_DATOS!R$2,"N/A",F2231=BASE_DATOS!R$3,"N/A",F2231=BASE_DATOS!R$4,"INDICAR",F2231=BASE_DATOS!R$7,"N/A",F2231=BASE_DATOS!R$5,"INDICAR",F2231=BASE_DATOS!R$6,"INDICAR",F2231=BASE_DATOS!R$8," INDICAR",F2231=BASE_DATOS!R$9," ")</f>
        <v>#NAME?</v>
      </c>
      <c r="H2231" s="121"/>
      <c r="I2231" s="122"/>
      <c r="J2231" s="122"/>
      <c r="K2231" s="122"/>
      <c r="L2231" s="122"/>
      <c r="M2231" s="122"/>
      <c r="N2231" s="123">
        <f t="shared" si="56"/>
        <v>0</v>
      </c>
    </row>
    <row r="2232" spans="1:14" ht="14.5" hidden="1">
      <c r="A2232" s="252"/>
      <c r="B2232" s="137"/>
      <c r="C2232" s="138"/>
      <c r="D2232" s="158"/>
      <c r="E2232" s="140"/>
      <c r="F2232" s="121"/>
      <c r="G2232" s="160" t="e">
        <f ca="1">_xludf.IFS(F2232=BASE_DATOS!R$2,"N/A",F2232=BASE_DATOS!R$3,"N/A",F2232=BASE_DATOS!R$4,"INDICAR",F2232=BASE_DATOS!R$7,"N/A",F2232=BASE_DATOS!R$5,"INDICAR",F2232=BASE_DATOS!R$6,"INDICAR",F2232=BASE_DATOS!R$8," INDICAR",F2232=BASE_DATOS!R$9," ")</f>
        <v>#NAME?</v>
      </c>
      <c r="H2232" s="121"/>
      <c r="I2232" s="122"/>
      <c r="J2232" s="122"/>
      <c r="K2232" s="122"/>
      <c r="L2232" s="122"/>
      <c r="M2232" s="122"/>
      <c r="N2232" s="123">
        <f t="shared" si="56"/>
        <v>0</v>
      </c>
    </row>
    <row r="2233" spans="1:14" ht="14.5" hidden="1">
      <c r="A2233" s="252"/>
      <c r="B2233" s="137"/>
      <c r="C2233" s="138"/>
      <c r="D2233" s="158"/>
      <c r="E2233" s="140"/>
      <c r="F2233" s="121"/>
      <c r="G2233" s="160" t="e">
        <f ca="1">_xludf.IFS(F2233=BASE_DATOS!R$2,"N/A",F2233=BASE_DATOS!R$3,"N/A",F2233=BASE_DATOS!R$4,"INDICAR",F2233=BASE_DATOS!R$7,"N/A",F2233=BASE_DATOS!R$5,"INDICAR",F2233=BASE_DATOS!R$6,"INDICAR",F2233=BASE_DATOS!R$8," INDICAR",F2233=BASE_DATOS!R$9," ")</f>
        <v>#NAME?</v>
      </c>
      <c r="H2233" s="121"/>
      <c r="I2233" s="122"/>
      <c r="J2233" s="122"/>
      <c r="K2233" s="122"/>
      <c r="L2233" s="122"/>
      <c r="M2233" s="122"/>
      <c r="N2233" s="123">
        <f t="shared" si="56"/>
        <v>0</v>
      </c>
    </row>
    <row r="2234" spans="1:14" ht="14.5" hidden="1">
      <c r="A2234" s="252"/>
      <c r="B2234" s="137"/>
      <c r="C2234" s="138"/>
      <c r="D2234" s="158"/>
      <c r="E2234" s="140"/>
      <c r="F2234" s="121"/>
      <c r="G2234" s="160" t="e">
        <f ca="1">_xludf.IFS(F2234=BASE_DATOS!R$2,"N/A",F2234=BASE_DATOS!R$3,"N/A",F2234=BASE_DATOS!R$4,"INDICAR",F2234=BASE_DATOS!R$7,"N/A",F2234=BASE_DATOS!R$5,"INDICAR",F2234=BASE_DATOS!R$6,"INDICAR",F2234=BASE_DATOS!R$8," INDICAR",F2234=BASE_DATOS!R$9," ")</f>
        <v>#NAME?</v>
      </c>
      <c r="H2234" s="121"/>
      <c r="I2234" s="122"/>
      <c r="J2234" s="122"/>
      <c r="K2234" s="122"/>
      <c r="L2234" s="122"/>
      <c r="M2234" s="122"/>
      <c r="N2234" s="123">
        <f t="shared" si="56"/>
        <v>0</v>
      </c>
    </row>
    <row r="2235" spans="1:14" ht="14.5" hidden="1">
      <c r="A2235" s="253"/>
      <c r="B2235" s="137"/>
      <c r="C2235" s="140"/>
      <c r="D2235" s="158"/>
      <c r="E2235" s="140"/>
      <c r="F2235" s="121"/>
      <c r="G2235" s="160" t="e">
        <f ca="1">_xludf.IFS(F2235=BASE_DATOS!R$2,"N/A",F2235=BASE_DATOS!R$3,"N/A",F2235=BASE_DATOS!R$4,"INDICAR",F2235=BASE_DATOS!R$7,"N/A",F2235=BASE_DATOS!R$5,"INDICAR",F2235=BASE_DATOS!R$6,"INDICAR",F2235=BASE_DATOS!R$8," INDICAR",F2235=BASE_DATOS!R$9," ")</f>
        <v>#NAME?</v>
      </c>
      <c r="H2235" s="121"/>
      <c r="I2235" s="122"/>
      <c r="J2235" s="122"/>
      <c r="K2235" s="122"/>
      <c r="L2235" s="122"/>
      <c r="M2235" s="122"/>
      <c r="N2235" s="123">
        <f t="shared" si="56"/>
        <v>0</v>
      </c>
    </row>
    <row r="2236" spans="1:14" ht="14.5">
      <c r="A2236" s="142"/>
      <c r="B2236" s="143"/>
      <c r="C2236" s="142"/>
      <c r="D2236" s="142"/>
      <c r="E2236" s="142"/>
      <c r="F2236" s="142"/>
      <c r="G2236" s="142"/>
      <c r="H2236" s="142"/>
      <c r="I2236" s="142"/>
      <c r="J2236" s="143"/>
      <c r="K2236" s="143"/>
      <c r="L2236" s="143"/>
      <c r="M2236" s="143"/>
      <c r="N2236" s="144"/>
    </row>
    <row r="2237" spans="1:14" ht="14.5">
      <c r="A2237" s="145"/>
      <c r="B2237" s="146"/>
      <c r="C2237" s="145"/>
      <c r="D2237" s="145"/>
      <c r="E2237" s="145"/>
      <c r="F2237" s="145"/>
      <c r="G2237" s="145"/>
      <c r="H2237" s="145"/>
      <c r="I2237" s="145"/>
      <c r="J2237" s="146"/>
      <c r="K2237" s="146"/>
      <c r="L2237" s="146"/>
      <c r="M2237" s="146"/>
      <c r="N2237" s="147"/>
    </row>
    <row r="2238" spans="1:14" ht="21" customHeight="1">
      <c r="A2238" s="254" t="s">
        <v>413</v>
      </c>
      <c r="B2238" s="255"/>
      <c r="C2238" s="254" t="s">
        <v>338</v>
      </c>
      <c r="D2238" s="256"/>
      <c r="E2238" s="256"/>
      <c r="F2238" s="256"/>
      <c r="G2238" s="256"/>
      <c r="H2238" s="256"/>
      <c r="I2238" s="256"/>
      <c r="J2238" s="256"/>
      <c r="K2238" s="256"/>
      <c r="L2238" s="256"/>
      <c r="M2238" s="256"/>
      <c r="N2238" s="255"/>
    </row>
    <row r="2239" spans="1:14" ht="31">
      <c r="A2239" s="99" t="s">
        <v>19</v>
      </c>
      <c r="B2239" s="257" t="s">
        <v>90</v>
      </c>
      <c r="C2239" s="255"/>
      <c r="D2239" s="99" t="s">
        <v>447</v>
      </c>
      <c r="E2239" s="258" t="str">
        <f t="array" ref="E2239">INDEX(BASE_DATOS!U$2:U$103,MATCH(C2238,BASE_DATOS!W$2:W$103,0))</f>
        <v>Posicionar la UNA como referente en las regiones y territorios mediante el fortalecimiento de las Sedes y Sección Regional y las acciones de colaboración y articulación entre facultades, Centros, universidades y otras instituciones para promover el desarrollo humano sostenible e incidir en el bienestar integral de las comunidades en todo el país</v>
      </c>
      <c r="F2239" s="256"/>
      <c r="G2239" s="256"/>
      <c r="H2239" s="256"/>
      <c r="I2239" s="256"/>
      <c r="J2239" s="256"/>
      <c r="K2239" s="256"/>
      <c r="L2239" s="256"/>
      <c r="M2239" s="256"/>
      <c r="N2239" s="255"/>
    </row>
    <row r="2240" spans="1:14" ht="30" customHeight="1">
      <c r="A2240" s="259" t="s">
        <v>415</v>
      </c>
      <c r="B2240" s="260" t="s">
        <v>349</v>
      </c>
      <c r="C2240" s="261"/>
      <c r="D2240" s="262"/>
      <c r="E2240" s="268" t="s">
        <v>416</v>
      </c>
      <c r="F2240" s="273" t="str">
        <f t="array" ref="F2240">INDEX(BASE_DATOS!Y$2:Y$103,MATCH(B2240,BASE_DATOS!X$2:X$103,0))</f>
        <v>P. Institucionales E.O. 
P.I. Desarrollo regional. 
P. inter, multi y transdisciplinarias 
P. Curriculares 
P. Extensión Universitaria 
P. Investigación Universitaria 
P. I. para la ejecución de actividades externas con contraprestación financiera</v>
      </c>
      <c r="G2240" s="247"/>
      <c r="H2240" s="247"/>
      <c r="I2240" s="274" t="s">
        <v>417</v>
      </c>
      <c r="J2240" s="283" t="str">
        <f t="array" ref="J2240">INDEX(BASE_DATOS!Z$2:Z$103,MATCH(B2240,BASE_DATOS!X$2:X$103,0))</f>
        <v>Cantidad de acciones sustantivas conjuntas para promover el desarrollo regional</v>
      </c>
      <c r="K2240" s="256"/>
      <c r="L2240" s="256"/>
      <c r="M2240" s="256"/>
      <c r="N2240" s="255"/>
    </row>
    <row r="2241" spans="1:14" ht="15" customHeight="1">
      <c r="A2241" s="252"/>
      <c r="B2241" s="263"/>
      <c r="C2241" s="247"/>
      <c r="D2241" s="264"/>
      <c r="E2241" s="252"/>
      <c r="F2241" s="247"/>
      <c r="G2241" s="247"/>
      <c r="H2241" s="247"/>
      <c r="I2241" s="252"/>
      <c r="J2241" s="276"/>
      <c r="K2241" s="256"/>
      <c r="L2241" s="256"/>
      <c r="M2241" s="256"/>
      <c r="N2241" s="255"/>
    </row>
    <row r="2242" spans="1:14" ht="15" customHeight="1">
      <c r="A2242" s="252"/>
      <c r="B2242" s="263"/>
      <c r="C2242" s="247"/>
      <c r="D2242" s="264"/>
      <c r="E2242" s="252"/>
      <c r="F2242" s="247"/>
      <c r="G2242" s="247"/>
      <c r="H2242" s="247"/>
      <c r="I2242" s="252"/>
      <c r="J2242" s="276"/>
      <c r="K2242" s="256"/>
      <c r="L2242" s="256"/>
      <c r="M2242" s="256"/>
      <c r="N2242" s="255"/>
    </row>
    <row r="2243" spans="1:14" ht="15" customHeight="1">
      <c r="A2243" s="253"/>
      <c r="B2243" s="265"/>
      <c r="C2243" s="266"/>
      <c r="D2243" s="267"/>
      <c r="E2243" s="253"/>
      <c r="F2243" s="266"/>
      <c r="G2243" s="266"/>
      <c r="H2243" s="266"/>
      <c r="I2243" s="253"/>
      <c r="J2243" s="276"/>
      <c r="K2243" s="256"/>
      <c r="L2243" s="256"/>
      <c r="M2243" s="256"/>
      <c r="N2243" s="255"/>
    </row>
    <row r="2244" spans="1:14" ht="22.5" customHeight="1">
      <c r="A2244" s="269" t="s">
        <v>418</v>
      </c>
      <c r="B2244" s="269" t="s">
        <v>419</v>
      </c>
      <c r="C2244" s="270" t="s">
        <v>420</v>
      </c>
      <c r="D2244" s="269" t="s">
        <v>421</v>
      </c>
      <c r="E2244" s="269" t="s">
        <v>422</v>
      </c>
      <c r="F2244" s="272" t="s">
        <v>16</v>
      </c>
      <c r="G2244" s="269" t="s">
        <v>423</v>
      </c>
      <c r="H2244" s="269" t="s">
        <v>424</v>
      </c>
      <c r="I2244" s="271" t="s">
        <v>425</v>
      </c>
      <c r="J2244" s="256"/>
      <c r="K2244" s="256"/>
      <c r="L2244" s="256"/>
      <c r="M2244" s="256"/>
      <c r="N2244" s="255"/>
    </row>
    <row r="2245" spans="1:14" ht="22.5" customHeight="1">
      <c r="A2245" s="253"/>
      <c r="B2245" s="253"/>
      <c r="C2245" s="253"/>
      <c r="D2245" s="253"/>
      <c r="E2245" s="253"/>
      <c r="F2245" s="265"/>
      <c r="G2245" s="253"/>
      <c r="H2245" s="253"/>
      <c r="I2245" s="100">
        <v>2023</v>
      </c>
      <c r="J2245" s="100">
        <v>2024</v>
      </c>
      <c r="K2245" s="100">
        <v>2025</v>
      </c>
      <c r="L2245" s="100">
        <v>2026</v>
      </c>
      <c r="M2245" s="100">
        <v>2027</v>
      </c>
      <c r="N2245" s="148" t="s">
        <v>426</v>
      </c>
    </row>
    <row r="2246" spans="1:14" ht="25">
      <c r="A2246" s="248" t="s">
        <v>959</v>
      </c>
      <c r="B2246" s="137" t="s">
        <v>121</v>
      </c>
      <c r="C2246" s="239" t="s">
        <v>960</v>
      </c>
      <c r="D2246" s="158">
        <v>1</v>
      </c>
      <c r="E2246" s="140">
        <v>0</v>
      </c>
      <c r="F2246" s="121" t="s">
        <v>25</v>
      </c>
      <c r="G2246" s="141" t="e">
        <f ca="1">_xludf.IFS(F2246=BASE_DATOS!R$2,"N/A",F2246=BASE_DATOS!R$3,"N/A",F2246=BASE_DATOS!R$4,"INDICAR",F2246=BASE_DATOS!R$7,"N/A",F2246=BASE_DATOS!R$5,"INDICAR",F2246=BASE_DATOS!R$6,"INDICAR",F2246=BASE_DATOS!R$8," INDICAR",F2246=BASE_DATOS!R$9," ")</f>
        <v>#NAME?</v>
      </c>
      <c r="H2246" s="121" t="s">
        <v>509</v>
      </c>
      <c r="I2246" s="122"/>
      <c r="J2246" s="122">
        <v>0.25</v>
      </c>
      <c r="K2246" s="122">
        <v>0.25</v>
      </c>
      <c r="L2246" s="122">
        <v>0.25</v>
      </c>
      <c r="M2246" s="122">
        <v>0.25</v>
      </c>
      <c r="N2246" s="123">
        <f>SUM(I2246:M2246)</f>
        <v>1</v>
      </c>
    </row>
    <row r="2247" spans="1:14" ht="37.5">
      <c r="A2247" s="249"/>
      <c r="B2247" s="167" t="s">
        <v>85</v>
      </c>
      <c r="C2247" s="239" t="s">
        <v>961</v>
      </c>
      <c r="D2247" s="168">
        <v>1</v>
      </c>
      <c r="E2247" s="242">
        <v>0</v>
      </c>
      <c r="F2247" s="152" t="s">
        <v>25</v>
      </c>
      <c r="G2247" s="169" t="s">
        <v>428</v>
      </c>
      <c r="H2247" s="121" t="s">
        <v>430</v>
      </c>
      <c r="I2247" s="201">
        <v>0.2</v>
      </c>
      <c r="J2247" s="201">
        <v>0.2</v>
      </c>
      <c r="K2247" s="201">
        <v>0.2</v>
      </c>
      <c r="L2247" s="201">
        <v>0.2</v>
      </c>
      <c r="M2247" s="201">
        <v>0.2</v>
      </c>
      <c r="N2247" s="171">
        <v>1</v>
      </c>
    </row>
    <row r="2248" spans="1:14" ht="50">
      <c r="A2248" s="249"/>
      <c r="B2248" s="137" t="s">
        <v>111</v>
      </c>
      <c r="C2248" s="138" t="s">
        <v>962</v>
      </c>
      <c r="D2248" s="158">
        <v>3</v>
      </c>
      <c r="E2248" s="140">
        <v>1</v>
      </c>
      <c r="F2248" s="121" t="s">
        <v>25</v>
      </c>
      <c r="G2248" s="160" t="e">
        <f ca="1">_xludf.IFS(F2248=BASE_DATOS!R$2,"N/A",F2248=BASE_DATOS!R$3,"N/A",F2248=BASE_DATOS!R$4,"INDICAR",F2248=BASE_DATOS!R$7,"N/A",F2248=BASE_DATOS!R$5,"INDICAR",F2248=BASE_DATOS!R$6,"INDICAR",F2248=BASE_DATOS!R$8," INDICAR",F2248=BASE_DATOS!R$9," ")</f>
        <v>#NAME?</v>
      </c>
      <c r="H2248" s="121" t="s">
        <v>430</v>
      </c>
      <c r="I2248" s="122">
        <v>0.2</v>
      </c>
      <c r="J2248" s="122">
        <v>0.2</v>
      </c>
      <c r="K2248" s="122">
        <v>0.2</v>
      </c>
      <c r="L2248" s="122">
        <v>0.2</v>
      </c>
      <c r="M2248" s="122">
        <v>0.2</v>
      </c>
      <c r="N2248" s="123">
        <f t="shared" ref="N2248:N2278" si="57">SUM(I2248:M2248)</f>
        <v>1</v>
      </c>
    </row>
    <row r="2249" spans="1:14" ht="37.5">
      <c r="A2249" s="249"/>
      <c r="B2249" s="137" t="s">
        <v>135</v>
      </c>
      <c r="C2249" s="239" t="s">
        <v>963</v>
      </c>
      <c r="D2249" s="162">
        <v>5</v>
      </c>
      <c r="E2249" s="156">
        <v>1</v>
      </c>
      <c r="F2249" s="114" t="s">
        <v>25</v>
      </c>
      <c r="G2249" s="141" t="e">
        <f ca="1">_xludf.IFS(F2249=BASE_DATOS!R$2,"N/A",F2249=BASE_DATOS!R$3,"N/A",F2249=BASE_DATOS!R$4,"INDICAR",F2249=BASE_DATOS!R$7,"N/A",F2249=BASE_DATOS!R$5,"INDICAR",F2249=BASE_DATOS!R$6,"INDICAR",F2249=BASE_DATOS!R$8," INDICAR",F2249=BASE_DATOS!R$9," ")</f>
        <v>#NAME?</v>
      </c>
      <c r="H2249" s="121" t="s">
        <v>430</v>
      </c>
      <c r="I2249" s="127">
        <v>0.2</v>
      </c>
      <c r="J2249" s="127">
        <v>0.2</v>
      </c>
      <c r="K2249" s="127">
        <v>0.2</v>
      </c>
      <c r="L2249" s="127">
        <v>0.2</v>
      </c>
      <c r="M2249" s="127">
        <v>0.2</v>
      </c>
      <c r="N2249" s="123">
        <f t="shared" si="57"/>
        <v>1</v>
      </c>
    </row>
    <row r="2250" spans="1:14" ht="37.5">
      <c r="A2250" s="249"/>
      <c r="B2250" s="137" t="s">
        <v>39</v>
      </c>
      <c r="C2250" s="239" t="s">
        <v>964</v>
      </c>
      <c r="D2250" s="162">
        <v>15</v>
      </c>
      <c r="E2250" s="103">
        <v>0</v>
      </c>
      <c r="F2250" s="126" t="s">
        <v>103</v>
      </c>
      <c r="G2250" s="141" t="e">
        <f ca="1">_xludf.IFS(F2250=BASE_DATOS!R$2,"N/A",F2250=BASE_DATOS!R$3,"N/A",F2250=BASE_DATOS!R$4,"INDICAR",F2250=BASE_DATOS!R$7,"N/A",F2250=BASE_DATOS!R$5,"INDICAR",F2250=BASE_DATOS!R$6,"INDICAR",F2250=BASE_DATOS!R$8," INDICAR",F2250=BASE_DATOS!R$9," ")</f>
        <v>#NAME?</v>
      </c>
      <c r="H2250" s="126" t="s">
        <v>430</v>
      </c>
      <c r="I2250" s="127">
        <v>0.2</v>
      </c>
      <c r="J2250" s="127">
        <v>0.2</v>
      </c>
      <c r="K2250" s="127">
        <v>0.2</v>
      </c>
      <c r="L2250" s="127">
        <v>0.2</v>
      </c>
      <c r="M2250" s="127">
        <v>0.2</v>
      </c>
      <c r="N2250" s="123">
        <f t="shared" si="57"/>
        <v>1</v>
      </c>
    </row>
    <row r="2251" spans="1:14" ht="29">
      <c r="A2251" s="249"/>
      <c r="B2251" s="137" t="s">
        <v>55</v>
      </c>
      <c r="C2251" s="138" t="s">
        <v>965</v>
      </c>
      <c r="D2251" s="158">
        <v>30</v>
      </c>
      <c r="E2251" s="140">
        <v>15</v>
      </c>
      <c r="F2251" s="121" t="s">
        <v>103</v>
      </c>
      <c r="G2251" s="160" t="e">
        <f ca="1">_xludf.IFS(F2251=BASE_DATOS!R$2,"N/A",F2251=BASE_DATOS!R$3,"N/A",F2251=BASE_DATOS!R$4,"INDICAR",F2251=BASE_DATOS!R$7,"N/A",F2251=BASE_DATOS!R$5,"INDICAR",F2251=BASE_DATOS!R$6,"INDICAR",F2251=BASE_DATOS!R$8," INDICAR",F2251=BASE_DATOS!R$9," ")</f>
        <v>#NAME?</v>
      </c>
      <c r="H2251" s="121" t="s">
        <v>430</v>
      </c>
      <c r="I2251" s="122">
        <v>0.2</v>
      </c>
      <c r="J2251" s="122">
        <v>0.2</v>
      </c>
      <c r="K2251" s="122">
        <v>0.2</v>
      </c>
      <c r="L2251" s="122">
        <v>0.2</v>
      </c>
      <c r="M2251" s="122">
        <v>0.2</v>
      </c>
      <c r="N2251" s="123">
        <f t="shared" si="57"/>
        <v>1</v>
      </c>
    </row>
    <row r="2252" spans="1:14" ht="50">
      <c r="A2252" s="249"/>
      <c r="B2252" s="137" t="s">
        <v>142</v>
      </c>
      <c r="C2252" s="138" t="s">
        <v>966</v>
      </c>
      <c r="D2252" s="158">
        <v>5</v>
      </c>
      <c r="E2252" s="103">
        <v>0</v>
      </c>
      <c r="F2252" s="121" t="s">
        <v>25</v>
      </c>
      <c r="G2252" s="160" t="e">
        <f ca="1">_xludf.IFS(F2252=BASE_DATOS!R$2,"N/A",F2252=BASE_DATOS!R$3,"N/A",F2252=BASE_DATOS!R$4,"INDICAR",F2252=BASE_DATOS!R$7,"N/A",F2252=BASE_DATOS!R$5,"INDICAR",F2252=BASE_DATOS!R$6,"INDICAR",F2252=BASE_DATOS!R$8," INDICAR",F2252=BASE_DATOS!R$9," ")</f>
        <v>#NAME?</v>
      </c>
      <c r="H2252" s="121" t="s">
        <v>430</v>
      </c>
      <c r="I2252" s="122">
        <v>0.2</v>
      </c>
      <c r="J2252" s="122">
        <v>0.2</v>
      </c>
      <c r="K2252" s="122">
        <v>0.2</v>
      </c>
      <c r="L2252" s="122">
        <v>0.2</v>
      </c>
      <c r="M2252" s="122">
        <v>0.2</v>
      </c>
      <c r="N2252" s="123">
        <f t="shared" si="57"/>
        <v>1</v>
      </c>
    </row>
    <row r="2253" spans="1:14" ht="25">
      <c r="A2253" s="249"/>
      <c r="B2253" s="137" t="s">
        <v>99</v>
      </c>
      <c r="C2253" s="138" t="s">
        <v>967</v>
      </c>
      <c r="D2253" s="158">
        <v>4</v>
      </c>
      <c r="E2253" s="140"/>
      <c r="F2253" s="121" t="s">
        <v>103</v>
      </c>
      <c r="G2253" s="160" t="e">
        <f ca="1">_xludf.IFS(F2253=BASE_DATOS!R$2,"N/A",F2253=BASE_DATOS!R$3,"N/A",F2253=BASE_DATOS!R$4,"INDICAR",F2253=BASE_DATOS!R$7,"N/A",F2253=BASE_DATOS!R$5,"INDICAR",F2253=BASE_DATOS!R$6,"INDICAR",F2253=BASE_DATOS!R$8," INDICAR",F2253=BASE_DATOS!R$9," ")</f>
        <v>#NAME?</v>
      </c>
      <c r="H2253" s="121" t="s">
        <v>509</v>
      </c>
      <c r="I2253" s="122"/>
      <c r="J2253" s="122">
        <v>0.25</v>
      </c>
      <c r="K2253" s="122">
        <v>0.25</v>
      </c>
      <c r="L2253" s="122">
        <v>0.25</v>
      </c>
      <c r="M2253" s="122">
        <v>0.25</v>
      </c>
      <c r="N2253" s="123">
        <f t="shared" si="57"/>
        <v>1</v>
      </c>
    </row>
    <row r="2254" spans="1:14" ht="25">
      <c r="A2254" s="249"/>
      <c r="B2254" s="137" t="s">
        <v>99</v>
      </c>
      <c r="C2254" s="140" t="s">
        <v>968</v>
      </c>
      <c r="D2254" s="158">
        <v>2</v>
      </c>
      <c r="E2254" s="140"/>
      <c r="F2254" s="121" t="s">
        <v>25</v>
      </c>
      <c r="G2254" s="160" t="e">
        <f ca="1">_xludf.IFS(F2254=BASE_DATOS!R$2,"N/A",F2254=BASE_DATOS!R$3,"N/A",F2254=BASE_DATOS!R$4,"INDICAR",F2254=BASE_DATOS!R$7,"N/A",F2254=BASE_DATOS!R$5,"INDICAR",F2254=BASE_DATOS!R$6,"INDICAR",F2254=BASE_DATOS!R$8," INDICAR",F2254=BASE_DATOS!R$9," ")</f>
        <v>#NAME?</v>
      </c>
      <c r="H2254" s="121" t="s">
        <v>481</v>
      </c>
      <c r="I2254" s="122"/>
      <c r="J2254" s="122"/>
      <c r="K2254" s="122">
        <v>0.3</v>
      </c>
      <c r="L2254" s="122">
        <v>0.35</v>
      </c>
      <c r="M2254" s="122">
        <v>0.35</v>
      </c>
      <c r="N2254" s="123">
        <f t="shared" si="57"/>
        <v>0.99999999999999989</v>
      </c>
    </row>
    <row r="2255" spans="1:14" ht="14.5" hidden="1">
      <c r="A2255" s="249"/>
      <c r="B2255" s="137"/>
      <c r="C2255" s="138"/>
      <c r="D2255" s="158"/>
      <c r="E2255" s="140"/>
      <c r="F2255" s="121"/>
      <c r="G2255" s="160" t="e">
        <f ca="1">_xludf.IFS(F2255=BASE_DATOS!R$2,"N/A",F2255=BASE_DATOS!R$3,"N/A",F2255=BASE_DATOS!R$4,"INDICAR",F2255=BASE_DATOS!R$7,"N/A",F2255=BASE_DATOS!R$5,"INDICAR",F2255=BASE_DATOS!R$6,"INDICAR",F2255=BASE_DATOS!R$8," INDICAR",F2255=BASE_DATOS!R$9," ")</f>
        <v>#NAME?</v>
      </c>
      <c r="H2255" s="121"/>
      <c r="I2255" s="122"/>
      <c r="J2255" s="122"/>
      <c r="K2255" s="122"/>
      <c r="L2255" s="122"/>
      <c r="M2255" s="122"/>
      <c r="N2255" s="123">
        <f t="shared" si="57"/>
        <v>0</v>
      </c>
    </row>
    <row r="2256" spans="1:14" ht="14.5" hidden="1">
      <c r="A2256" s="250"/>
      <c r="B2256" s="137"/>
      <c r="C2256" s="140"/>
      <c r="D2256" s="158"/>
      <c r="E2256" s="140"/>
      <c r="F2256" s="121"/>
      <c r="G2256" s="160" t="e">
        <f ca="1">_xludf.IFS(F2256=BASE_DATOS!R$2,"N/A",F2256=BASE_DATOS!R$3,"N/A",F2256=BASE_DATOS!R$4,"INDICAR",F2256=BASE_DATOS!R$7,"N/A",F2256=BASE_DATOS!R$5,"INDICAR",F2256=BASE_DATOS!R$6,"INDICAR",F2256=BASE_DATOS!R$8," INDICAR",F2256=BASE_DATOS!R$9," ")</f>
        <v>#NAME?</v>
      </c>
      <c r="H2256" s="121"/>
      <c r="I2256" s="122"/>
      <c r="J2256" s="122"/>
      <c r="K2256" s="122"/>
      <c r="L2256" s="122"/>
      <c r="M2256" s="122"/>
      <c r="N2256" s="123">
        <f t="shared" si="57"/>
        <v>0</v>
      </c>
    </row>
    <row r="2257" spans="1:14" ht="14.5" hidden="1">
      <c r="A2257" s="251"/>
      <c r="B2257" s="137"/>
      <c r="C2257" s="138"/>
      <c r="D2257" s="158"/>
      <c r="E2257" s="140"/>
      <c r="F2257" s="121"/>
      <c r="G2257" s="160" t="e">
        <f ca="1">_xludf.IFS(F2257=BASE_DATOS!R$2,"N/A",F2257=BASE_DATOS!R$3,"N/A",F2257=BASE_DATOS!R$4,"INDICAR",F2257=BASE_DATOS!R$7,"N/A",F2257=BASE_DATOS!R$5,"INDICAR",F2257=BASE_DATOS!R$6,"INDICAR",F2257=BASE_DATOS!R$8," INDICAR",F2257=BASE_DATOS!R$9," ")</f>
        <v>#NAME?</v>
      </c>
      <c r="H2257" s="121"/>
      <c r="I2257" s="122"/>
      <c r="J2257" s="122"/>
      <c r="K2257" s="122"/>
      <c r="L2257" s="122"/>
      <c r="M2257" s="122"/>
      <c r="N2257" s="123">
        <f t="shared" si="57"/>
        <v>0</v>
      </c>
    </row>
    <row r="2258" spans="1:14" ht="14.5" hidden="1">
      <c r="A2258" s="252"/>
      <c r="B2258" s="137"/>
      <c r="C2258" s="138"/>
      <c r="D2258" s="158"/>
      <c r="E2258" s="140"/>
      <c r="F2258" s="121"/>
      <c r="G2258" s="160" t="e">
        <f ca="1">_xludf.IFS(F2258=BASE_DATOS!R$2,"N/A",F2258=BASE_DATOS!R$3,"N/A",F2258=BASE_DATOS!R$4,"INDICAR",F2258=BASE_DATOS!R$7,"N/A",F2258=BASE_DATOS!R$5,"INDICAR",F2258=BASE_DATOS!R$6,"INDICAR",F2258=BASE_DATOS!R$8," INDICAR",F2258=BASE_DATOS!R$9," ")</f>
        <v>#NAME?</v>
      </c>
      <c r="H2258" s="121"/>
      <c r="I2258" s="122"/>
      <c r="J2258" s="122"/>
      <c r="K2258" s="122"/>
      <c r="L2258" s="122"/>
      <c r="M2258" s="122"/>
      <c r="N2258" s="123">
        <f t="shared" si="57"/>
        <v>0</v>
      </c>
    </row>
    <row r="2259" spans="1:14" ht="14.5" hidden="1">
      <c r="A2259" s="252"/>
      <c r="B2259" s="137"/>
      <c r="C2259" s="138"/>
      <c r="D2259" s="158"/>
      <c r="E2259" s="140"/>
      <c r="F2259" s="121"/>
      <c r="G2259" s="160" t="e">
        <f ca="1">_xludf.IFS(F2259=BASE_DATOS!R$2,"N/A",F2259=BASE_DATOS!R$3,"N/A",F2259=BASE_DATOS!R$4,"INDICAR",F2259=BASE_DATOS!R$7,"N/A",F2259=BASE_DATOS!R$5,"INDICAR",F2259=BASE_DATOS!R$6,"INDICAR",F2259=BASE_DATOS!R$8," INDICAR",F2259=BASE_DATOS!R$9," ")</f>
        <v>#NAME?</v>
      </c>
      <c r="H2259" s="121"/>
      <c r="I2259" s="122"/>
      <c r="J2259" s="122"/>
      <c r="K2259" s="122"/>
      <c r="L2259" s="122"/>
      <c r="M2259" s="122"/>
      <c r="N2259" s="123">
        <f t="shared" si="57"/>
        <v>0</v>
      </c>
    </row>
    <row r="2260" spans="1:14" ht="14.5" hidden="1">
      <c r="A2260" s="252"/>
      <c r="B2260" s="137"/>
      <c r="C2260" s="138"/>
      <c r="D2260" s="158"/>
      <c r="E2260" s="140"/>
      <c r="F2260" s="121"/>
      <c r="G2260" s="160" t="e">
        <f ca="1">_xludf.IFS(F2260=BASE_DATOS!R$2,"N/A",F2260=BASE_DATOS!R$3,"N/A",F2260=BASE_DATOS!R$4,"INDICAR",F2260=BASE_DATOS!R$7,"N/A",F2260=BASE_DATOS!R$5,"INDICAR",F2260=BASE_DATOS!R$6,"INDICAR",F2260=BASE_DATOS!R$8," INDICAR",F2260=BASE_DATOS!R$9," ")</f>
        <v>#NAME?</v>
      </c>
      <c r="H2260" s="121"/>
      <c r="I2260" s="122"/>
      <c r="J2260" s="122"/>
      <c r="K2260" s="122"/>
      <c r="L2260" s="122"/>
      <c r="M2260" s="122"/>
      <c r="N2260" s="123">
        <f t="shared" si="57"/>
        <v>0</v>
      </c>
    </row>
    <row r="2261" spans="1:14" ht="14.5" hidden="1">
      <c r="A2261" s="252"/>
      <c r="B2261" s="137"/>
      <c r="C2261" s="138"/>
      <c r="D2261" s="158"/>
      <c r="E2261" s="140"/>
      <c r="F2261" s="121"/>
      <c r="G2261" s="160" t="e">
        <f ca="1">_xludf.IFS(F2261=BASE_DATOS!R$2,"N/A",F2261=BASE_DATOS!R$3,"N/A",F2261=BASE_DATOS!R$4,"INDICAR",F2261=BASE_DATOS!R$7,"N/A",F2261=BASE_DATOS!R$5,"INDICAR",F2261=BASE_DATOS!R$6,"INDICAR",F2261=BASE_DATOS!R$8," INDICAR",F2261=BASE_DATOS!R$9," ")</f>
        <v>#NAME?</v>
      </c>
      <c r="H2261" s="121"/>
      <c r="I2261" s="122"/>
      <c r="J2261" s="122"/>
      <c r="K2261" s="122"/>
      <c r="L2261" s="122"/>
      <c r="M2261" s="122"/>
      <c r="N2261" s="123">
        <f t="shared" si="57"/>
        <v>0</v>
      </c>
    </row>
    <row r="2262" spans="1:14" ht="14.5" hidden="1">
      <c r="A2262" s="252"/>
      <c r="B2262" s="137"/>
      <c r="C2262" s="138"/>
      <c r="D2262" s="158"/>
      <c r="E2262" s="140"/>
      <c r="F2262" s="121"/>
      <c r="G2262" s="160" t="e">
        <f ca="1">_xludf.IFS(F2262=BASE_DATOS!R$2,"N/A",F2262=BASE_DATOS!R$3,"N/A",F2262=BASE_DATOS!R$4,"INDICAR",F2262=BASE_DATOS!R$7,"N/A",F2262=BASE_DATOS!R$5,"INDICAR",F2262=BASE_DATOS!R$6,"INDICAR",F2262=BASE_DATOS!R$8," INDICAR",F2262=BASE_DATOS!R$9," ")</f>
        <v>#NAME?</v>
      </c>
      <c r="H2262" s="121"/>
      <c r="I2262" s="122"/>
      <c r="J2262" s="122"/>
      <c r="K2262" s="122"/>
      <c r="L2262" s="122"/>
      <c r="M2262" s="122"/>
      <c r="N2262" s="123">
        <f t="shared" si="57"/>
        <v>0</v>
      </c>
    </row>
    <row r="2263" spans="1:14" ht="14.5" hidden="1">
      <c r="A2263" s="252"/>
      <c r="B2263" s="137"/>
      <c r="C2263" s="138"/>
      <c r="D2263" s="158"/>
      <c r="E2263" s="140"/>
      <c r="F2263" s="121"/>
      <c r="G2263" s="160" t="e">
        <f ca="1">_xludf.IFS(F2263=BASE_DATOS!R$2,"N/A",F2263=BASE_DATOS!R$3,"N/A",F2263=BASE_DATOS!R$4,"INDICAR",F2263=BASE_DATOS!R$7,"N/A",F2263=BASE_DATOS!R$5,"INDICAR",F2263=BASE_DATOS!R$6,"INDICAR",F2263=BASE_DATOS!R$8," INDICAR",F2263=BASE_DATOS!R$9," ")</f>
        <v>#NAME?</v>
      </c>
      <c r="H2263" s="121"/>
      <c r="I2263" s="122"/>
      <c r="J2263" s="122"/>
      <c r="K2263" s="122"/>
      <c r="L2263" s="122"/>
      <c r="M2263" s="122"/>
      <c r="N2263" s="123">
        <f t="shared" si="57"/>
        <v>0</v>
      </c>
    </row>
    <row r="2264" spans="1:14" ht="14.5" hidden="1">
      <c r="A2264" s="252"/>
      <c r="B2264" s="137"/>
      <c r="C2264" s="138"/>
      <c r="D2264" s="158"/>
      <c r="E2264" s="140"/>
      <c r="F2264" s="121"/>
      <c r="G2264" s="160" t="e">
        <f ca="1">_xludf.IFS(F2264=BASE_DATOS!R$2,"N/A",F2264=BASE_DATOS!R$3,"N/A",F2264=BASE_DATOS!R$4,"INDICAR",F2264=BASE_DATOS!R$7,"N/A",F2264=BASE_DATOS!R$5,"INDICAR",F2264=BASE_DATOS!R$6,"INDICAR",F2264=BASE_DATOS!R$8," INDICAR",F2264=BASE_DATOS!R$9," ")</f>
        <v>#NAME?</v>
      </c>
      <c r="H2264" s="121"/>
      <c r="I2264" s="122"/>
      <c r="J2264" s="122"/>
      <c r="K2264" s="122"/>
      <c r="L2264" s="122"/>
      <c r="M2264" s="122"/>
      <c r="N2264" s="123">
        <f t="shared" si="57"/>
        <v>0</v>
      </c>
    </row>
    <row r="2265" spans="1:14" ht="14.5" hidden="1">
      <c r="A2265" s="252"/>
      <c r="B2265" s="137"/>
      <c r="C2265" s="138"/>
      <c r="D2265" s="158"/>
      <c r="E2265" s="140"/>
      <c r="F2265" s="121"/>
      <c r="G2265" s="160" t="e">
        <f ca="1">_xludf.IFS(F2265=BASE_DATOS!R$2,"N/A",F2265=BASE_DATOS!R$3,"N/A",F2265=BASE_DATOS!R$4,"INDICAR",F2265=BASE_DATOS!R$7,"N/A",F2265=BASE_DATOS!R$5,"INDICAR",F2265=BASE_DATOS!R$6,"INDICAR",F2265=BASE_DATOS!R$8," INDICAR",F2265=BASE_DATOS!R$9," ")</f>
        <v>#NAME?</v>
      </c>
      <c r="H2265" s="121"/>
      <c r="I2265" s="122"/>
      <c r="J2265" s="122"/>
      <c r="K2265" s="122"/>
      <c r="L2265" s="122"/>
      <c r="M2265" s="122"/>
      <c r="N2265" s="123">
        <f t="shared" si="57"/>
        <v>0</v>
      </c>
    </row>
    <row r="2266" spans="1:14" ht="14.5" hidden="1">
      <c r="A2266" s="252"/>
      <c r="B2266" s="137"/>
      <c r="C2266" s="138"/>
      <c r="D2266" s="158"/>
      <c r="E2266" s="140"/>
      <c r="F2266" s="121"/>
      <c r="G2266" s="160" t="e">
        <f ca="1">_xludf.IFS(F2266=BASE_DATOS!R$2,"N/A",F2266=BASE_DATOS!R$3,"N/A",F2266=BASE_DATOS!R$4,"INDICAR",F2266=BASE_DATOS!R$7,"N/A",F2266=BASE_DATOS!R$5,"INDICAR",F2266=BASE_DATOS!R$6,"INDICAR",F2266=BASE_DATOS!R$8," INDICAR",F2266=BASE_DATOS!R$9," ")</f>
        <v>#NAME?</v>
      </c>
      <c r="H2266" s="121"/>
      <c r="I2266" s="122"/>
      <c r="J2266" s="122"/>
      <c r="K2266" s="122"/>
      <c r="L2266" s="122"/>
      <c r="M2266" s="122"/>
      <c r="N2266" s="123">
        <f t="shared" si="57"/>
        <v>0</v>
      </c>
    </row>
    <row r="2267" spans="1:14" ht="14.5" hidden="1">
      <c r="A2267" s="253"/>
      <c r="B2267" s="137"/>
      <c r="C2267" s="140"/>
      <c r="D2267" s="158"/>
      <c r="E2267" s="140"/>
      <c r="F2267" s="121"/>
      <c r="G2267" s="160" t="e">
        <f ca="1">_xludf.IFS(F2267=BASE_DATOS!R$2,"N/A",F2267=BASE_DATOS!R$3,"N/A",F2267=BASE_DATOS!R$4,"INDICAR",F2267=BASE_DATOS!R$7,"N/A",F2267=BASE_DATOS!R$5,"INDICAR",F2267=BASE_DATOS!R$6,"INDICAR",F2267=BASE_DATOS!R$8," INDICAR",F2267=BASE_DATOS!R$9," ")</f>
        <v>#NAME?</v>
      </c>
      <c r="H2267" s="121"/>
      <c r="I2267" s="122"/>
      <c r="J2267" s="122"/>
      <c r="K2267" s="122"/>
      <c r="L2267" s="122"/>
      <c r="M2267" s="122"/>
      <c r="N2267" s="123">
        <f t="shared" si="57"/>
        <v>0</v>
      </c>
    </row>
    <row r="2268" spans="1:14" ht="14.5" hidden="1">
      <c r="A2268" s="251"/>
      <c r="B2268" s="137"/>
      <c r="C2268" s="138"/>
      <c r="D2268" s="158"/>
      <c r="E2268" s="140"/>
      <c r="F2268" s="121"/>
      <c r="G2268" s="160" t="e">
        <f ca="1">_xludf.IFS(F2268=BASE_DATOS!R$2,"N/A",F2268=BASE_DATOS!R$3,"N/A",F2268=BASE_DATOS!R$4,"INDICAR",F2268=BASE_DATOS!R$7,"N/A",F2268=BASE_DATOS!R$5,"INDICAR",F2268=BASE_DATOS!R$6,"INDICAR",F2268=BASE_DATOS!R$8," INDICAR",F2268=BASE_DATOS!R$9," ")</f>
        <v>#NAME?</v>
      </c>
      <c r="H2268" s="121"/>
      <c r="I2268" s="122"/>
      <c r="J2268" s="122"/>
      <c r="K2268" s="122"/>
      <c r="L2268" s="122"/>
      <c r="M2268" s="122"/>
      <c r="N2268" s="123">
        <f t="shared" si="57"/>
        <v>0</v>
      </c>
    </row>
    <row r="2269" spans="1:14" ht="14.5" hidden="1">
      <c r="A2269" s="252"/>
      <c r="B2269" s="137"/>
      <c r="C2269" s="138"/>
      <c r="D2269" s="158"/>
      <c r="E2269" s="140"/>
      <c r="F2269" s="121"/>
      <c r="G2269" s="160" t="e">
        <f ca="1">_xludf.IFS(F2269=BASE_DATOS!R$2,"N/A",F2269=BASE_DATOS!R$3,"N/A",F2269=BASE_DATOS!R$4,"INDICAR",F2269=BASE_DATOS!R$7,"N/A",F2269=BASE_DATOS!R$5,"INDICAR",F2269=BASE_DATOS!R$6,"INDICAR",F2269=BASE_DATOS!R$8," INDICAR",F2269=BASE_DATOS!R$9," ")</f>
        <v>#NAME?</v>
      </c>
      <c r="H2269" s="121"/>
      <c r="I2269" s="122"/>
      <c r="J2269" s="122"/>
      <c r="K2269" s="122"/>
      <c r="L2269" s="122"/>
      <c r="M2269" s="122"/>
      <c r="N2269" s="123">
        <f t="shared" si="57"/>
        <v>0</v>
      </c>
    </row>
    <row r="2270" spans="1:14" ht="14.5" hidden="1">
      <c r="A2270" s="252"/>
      <c r="B2270" s="137"/>
      <c r="C2270" s="138"/>
      <c r="D2270" s="158"/>
      <c r="E2270" s="140"/>
      <c r="F2270" s="121"/>
      <c r="G2270" s="160" t="e">
        <f ca="1">_xludf.IFS(F2270=BASE_DATOS!R$2,"N/A",F2270=BASE_DATOS!R$3,"N/A",F2270=BASE_DATOS!R$4,"INDICAR",F2270=BASE_DATOS!R$7,"N/A",F2270=BASE_DATOS!R$5,"INDICAR",F2270=BASE_DATOS!R$6,"INDICAR",F2270=BASE_DATOS!R$8," INDICAR",F2270=BASE_DATOS!R$9," ")</f>
        <v>#NAME?</v>
      </c>
      <c r="H2270" s="121"/>
      <c r="I2270" s="122"/>
      <c r="J2270" s="122"/>
      <c r="K2270" s="122"/>
      <c r="L2270" s="122"/>
      <c r="M2270" s="122"/>
      <c r="N2270" s="123">
        <f t="shared" si="57"/>
        <v>0</v>
      </c>
    </row>
    <row r="2271" spans="1:14" ht="14.5" hidden="1">
      <c r="A2271" s="252"/>
      <c r="B2271" s="137"/>
      <c r="C2271" s="138"/>
      <c r="D2271" s="158"/>
      <c r="E2271" s="140"/>
      <c r="F2271" s="121"/>
      <c r="G2271" s="160" t="e">
        <f ca="1">_xludf.IFS(F2271=BASE_DATOS!R$2,"N/A",F2271=BASE_DATOS!R$3,"N/A",F2271=BASE_DATOS!R$4,"INDICAR",F2271=BASE_DATOS!R$7,"N/A",F2271=BASE_DATOS!R$5,"INDICAR",F2271=BASE_DATOS!R$6,"INDICAR",F2271=BASE_DATOS!R$8," INDICAR",F2271=BASE_DATOS!R$9," ")</f>
        <v>#NAME?</v>
      </c>
      <c r="H2271" s="121"/>
      <c r="I2271" s="122"/>
      <c r="J2271" s="122"/>
      <c r="K2271" s="122"/>
      <c r="L2271" s="122"/>
      <c r="M2271" s="122"/>
      <c r="N2271" s="123">
        <f t="shared" si="57"/>
        <v>0</v>
      </c>
    </row>
    <row r="2272" spans="1:14" ht="14.5" hidden="1">
      <c r="A2272" s="252"/>
      <c r="B2272" s="137"/>
      <c r="C2272" s="138"/>
      <c r="D2272" s="158"/>
      <c r="E2272" s="140"/>
      <c r="F2272" s="121"/>
      <c r="G2272" s="160" t="e">
        <f ca="1">_xludf.IFS(F2272=BASE_DATOS!R$2,"N/A",F2272=BASE_DATOS!R$3,"N/A",F2272=BASE_DATOS!R$4,"INDICAR",F2272=BASE_DATOS!R$7,"N/A",F2272=BASE_DATOS!R$5,"INDICAR",F2272=BASE_DATOS!R$6,"INDICAR",F2272=BASE_DATOS!R$8," INDICAR",F2272=BASE_DATOS!R$9," ")</f>
        <v>#NAME?</v>
      </c>
      <c r="H2272" s="121"/>
      <c r="I2272" s="122"/>
      <c r="J2272" s="122"/>
      <c r="K2272" s="122"/>
      <c r="L2272" s="122"/>
      <c r="M2272" s="122"/>
      <c r="N2272" s="123">
        <f t="shared" si="57"/>
        <v>0</v>
      </c>
    </row>
    <row r="2273" spans="1:14" ht="14.5" hidden="1">
      <c r="A2273" s="252"/>
      <c r="B2273" s="137"/>
      <c r="C2273" s="138"/>
      <c r="D2273" s="158"/>
      <c r="E2273" s="140"/>
      <c r="F2273" s="121"/>
      <c r="G2273" s="160" t="e">
        <f ca="1">_xludf.IFS(F2273=BASE_DATOS!R$2,"N/A",F2273=BASE_DATOS!R$3,"N/A",F2273=BASE_DATOS!R$4,"INDICAR",F2273=BASE_DATOS!R$7,"N/A",F2273=BASE_DATOS!R$5,"INDICAR",F2273=BASE_DATOS!R$6,"INDICAR",F2273=BASE_DATOS!R$8," INDICAR",F2273=BASE_DATOS!R$9," ")</f>
        <v>#NAME?</v>
      </c>
      <c r="H2273" s="121"/>
      <c r="I2273" s="122"/>
      <c r="J2273" s="122"/>
      <c r="K2273" s="122"/>
      <c r="L2273" s="122"/>
      <c r="M2273" s="122"/>
      <c r="N2273" s="123">
        <f t="shared" si="57"/>
        <v>0</v>
      </c>
    </row>
    <row r="2274" spans="1:14" ht="14.5" hidden="1">
      <c r="A2274" s="252"/>
      <c r="B2274" s="137"/>
      <c r="C2274" s="138"/>
      <c r="D2274" s="158"/>
      <c r="E2274" s="140"/>
      <c r="F2274" s="121"/>
      <c r="G2274" s="160" t="e">
        <f ca="1">_xludf.IFS(F2274=BASE_DATOS!R$2,"N/A",F2274=BASE_DATOS!R$3,"N/A",F2274=BASE_DATOS!R$4,"INDICAR",F2274=BASE_DATOS!R$7,"N/A",F2274=BASE_DATOS!R$5,"INDICAR",F2274=BASE_DATOS!R$6,"INDICAR",F2274=BASE_DATOS!R$8," INDICAR",F2274=BASE_DATOS!R$9," ")</f>
        <v>#NAME?</v>
      </c>
      <c r="H2274" s="121"/>
      <c r="I2274" s="122"/>
      <c r="J2274" s="122"/>
      <c r="K2274" s="122"/>
      <c r="L2274" s="122"/>
      <c r="M2274" s="122"/>
      <c r="N2274" s="123">
        <f t="shared" si="57"/>
        <v>0</v>
      </c>
    </row>
    <row r="2275" spans="1:14" ht="14.5" hidden="1">
      <c r="A2275" s="252"/>
      <c r="B2275" s="137"/>
      <c r="C2275" s="138"/>
      <c r="D2275" s="158"/>
      <c r="E2275" s="140"/>
      <c r="F2275" s="121"/>
      <c r="G2275" s="160" t="e">
        <f ca="1">_xludf.IFS(F2275=BASE_DATOS!R$2,"N/A",F2275=BASE_DATOS!R$3,"N/A",F2275=BASE_DATOS!R$4,"INDICAR",F2275=BASE_DATOS!R$7,"N/A",F2275=BASE_DATOS!R$5,"INDICAR",F2275=BASE_DATOS!R$6,"INDICAR",F2275=BASE_DATOS!R$8," INDICAR",F2275=BASE_DATOS!R$9," ")</f>
        <v>#NAME?</v>
      </c>
      <c r="H2275" s="121"/>
      <c r="I2275" s="122"/>
      <c r="J2275" s="122"/>
      <c r="K2275" s="122"/>
      <c r="L2275" s="122"/>
      <c r="M2275" s="122"/>
      <c r="N2275" s="123">
        <f t="shared" si="57"/>
        <v>0</v>
      </c>
    </row>
    <row r="2276" spans="1:14" ht="14.5" hidden="1">
      <c r="A2276" s="252"/>
      <c r="B2276" s="137"/>
      <c r="C2276" s="138"/>
      <c r="D2276" s="158"/>
      <c r="E2276" s="140"/>
      <c r="F2276" s="121"/>
      <c r="G2276" s="160" t="e">
        <f ca="1">_xludf.IFS(F2276=BASE_DATOS!R$2,"N/A",F2276=BASE_DATOS!R$3,"N/A",F2276=BASE_DATOS!R$4,"INDICAR",F2276=BASE_DATOS!R$7,"N/A",F2276=BASE_DATOS!R$5,"INDICAR",F2276=BASE_DATOS!R$6,"INDICAR",F2276=BASE_DATOS!R$8," INDICAR",F2276=BASE_DATOS!R$9," ")</f>
        <v>#NAME?</v>
      </c>
      <c r="H2276" s="121"/>
      <c r="I2276" s="122"/>
      <c r="J2276" s="122"/>
      <c r="K2276" s="122"/>
      <c r="L2276" s="122"/>
      <c r="M2276" s="122"/>
      <c r="N2276" s="123">
        <f t="shared" si="57"/>
        <v>0</v>
      </c>
    </row>
    <row r="2277" spans="1:14" ht="14.5" hidden="1">
      <c r="A2277" s="252"/>
      <c r="B2277" s="137"/>
      <c r="C2277" s="138"/>
      <c r="D2277" s="158"/>
      <c r="E2277" s="140"/>
      <c r="F2277" s="121"/>
      <c r="G2277" s="160" t="e">
        <f ca="1">_xludf.IFS(F2277=BASE_DATOS!R$2,"N/A",F2277=BASE_DATOS!R$3,"N/A",F2277=BASE_DATOS!R$4,"INDICAR",F2277=BASE_DATOS!R$7,"N/A",F2277=BASE_DATOS!R$5,"INDICAR",F2277=BASE_DATOS!R$6,"INDICAR",F2277=BASE_DATOS!R$8," INDICAR",F2277=BASE_DATOS!R$9," ")</f>
        <v>#NAME?</v>
      </c>
      <c r="H2277" s="121"/>
      <c r="I2277" s="122"/>
      <c r="J2277" s="122"/>
      <c r="K2277" s="122"/>
      <c r="L2277" s="122"/>
      <c r="M2277" s="122"/>
      <c r="N2277" s="123">
        <f t="shared" si="57"/>
        <v>0</v>
      </c>
    </row>
    <row r="2278" spans="1:14" ht="14.5" hidden="1">
      <c r="A2278" s="253"/>
      <c r="B2278" s="137"/>
      <c r="C2278" s="140"/>
      <c r="D2278" s="158"/>
      <c r="E2278" s="140"/>
      <c r="F2278" s="121"/>
      <c r="G2278" s="160" t="e">
        <f ca="1">_xludf.IFS(F2278=BASE_DATOS!R$2,"N/A",F2278=BASE_DATOS!R$3,"N/A",F2278=BASE_DATOS!R$4,"INDICAR",F2278=BASE_DATOS!R$7,"N/A",F2278=BASE_DATOS!R$5,"INDICAR",F2278=BASE_DATOS!R$6,"INDICAR",F2278=BASE_DATOS!R$8," INDICAR",F2278=BASE_DATOS!R$9," ")</f>
        <v>#NAME?</v>
      </c>
      <c r="H2278" s="121"/>
      <c r="I2278" s="122"/>
      <c r="J2278" s="122"/>
      <c r="K2278" s="122"/>
      <c r="L2278" s="122"/>
      <c r="M2278" s="122"/>
      <c r="N2278" s="123">
        <f t="shared" si="57"/>
        <v>0</v>
      </c>
    </row>
    <row r="2279" spans="1:14" ht="14.5">
      <c r="A2279" s="142"/>
      <c r="B2279" s="143"/>
      <c r="C2279" s="142"/>
      <c r="D2279" s="142"/>
      <c r="E2279" s="142"/>
      <c r="F2279" s="142"/>
      <c r="G2279" s="142"/>
      <c r="H2279" s="142"/>
      <c r="I2279" s="142"/>
      <c r="J2279" s="143"/>
      <c r="K2279" s="143"/>
      <c r="L2279" s="143"/>
      <c r="M2279" s="143"/>
      <c r="N2279" s="144"/>
    </row>
    <row r="2280" spans="1:14" ht="14.5">
      <c r="A2280" s="145"/>
      <c r="B2280" s="146"/>
      <c r="C2280" s="145"/>
      <c r="D2280" s="145"/>
      <c r="E2280" s="145"/>
      <c r="F2280" s="145"/>
      <c r="G2280" s="145"/>
      <c r="H2280" s="145"/>
      <c r="I2280" s="145"/>
      <c r="J2280" s="146"/>
      <c r="K2280" s="146"/>
      <c r="L2280" s="146"/>
      <c r="M2280" s="146"/>
      <c r="N2280" s="147"/>
    </row>
    <row r="2281" spans="1:14" ht="21" customHeight="1">
      <c r="A2281" s="254" t="s">
        <v>413</v>
      </c>
      <c r="B2281" s="255"/>
      <c r="C2281" s="254" t="s">
        <v>338</v>
      </c>
      <c r="D2281" s="256"/>
      <c r="E2281" s="256"/>
      <c r="F2281" s="256"/>
      <c r="G2281" s="256"/>
      <c r="H2281" s="256"/>
      <c r="I2281" s="256"/>
      <c r="J2281" s="256"/>
      <c r="K2281" s="256"/>
      <c r="L2281" s="256"/>
      <c r="M2281" s="256"/>
      <c r="N2281" s="255"/>
    </row>
    <row r="2282" spans="1:14" ht="31">
      <c r="A2282" s="99" t="s">
        <v>19</v>
      </c>
      <c r="B2282" s="254" t="s">
        <v>90</v>
      </c>
      <c r="C2282" s="255"/>
      <c r="D2282" s="99" t="s">
        <v>447</v>
      </c>
      <c r="E2282" s="258" t="str">
        <f t="array" ref="E2282">INDEX(BASE_DATOS!U$2:U$103,MATCH(C2281,BASE_DATOS!W$2:W$103,0))</f>
        <v>Posicionar la UNA como referente en las regiones y territorios mediante el fortalecimiento de las Sedes y Sección Regional y las acciones de colaboración y articulación entre facultades, Centros, universidades y otras instituciones para promover el desarrollo humano sostenible e incidir en el bienestar integral de las comunidades en todo el país</v>
      </c>
      <c r="F2282" s="256"/>
      <c r="G2282" s="256"/>
      <c r="H2282" s="256"/>
      <c r="I2282" s="256"/>
      <c r="J2282" s="256"/>
      <c r="K2282" s="256"/>
      <c r="L2282" s="256"/>
      <c r="M2282" s="256"/>
      <c r="N2282" s="255"/>
    </row>
    <row r="2283" spans="1:14" ht="28.5" customHeight="1">
      <c r="A2283" s="259" t="s">
        <v>415</v>
      </c>
      <c r="B2283" s="277" t="s">
        <v>352</v>
      </c>
      <c r="C2283" s="261"/>
      <c r="D2283" s="262"/>
      <c r="E2283" s="268" t="s">
        <v>416</v>
      </c>
      <c r="F2283" s="273" t="str">
        <f t="array" ref="F2283">INDEX(BASE_DATOS!Y$2:Y$103,MATCH(B2283,BASE_DATOS!X$2:X$103,0))</f>
        <v>P. Institucionales E.O. 
P.I. Desarrollo regional.</v>
      </c>
      <c r="G2283" s="247"/>
      <c r="H2283" s="247"/>
      <c r="I2283" s="274" t="s">
        <v>417</v>
      </c>
      <c r="J2283" s="283" t="str">
        <f t="array" ref="J2283">INDEX(BASE_DATOS!Z$2:Z$103,MATCH(B2283,BASE_DATOS!X$2:X$103,0))</f>
        <v>Espacios de socialización a nivel del observatorio regional</v>
      </c>
      <c r="K2283" s="256"/>
      <c r="L2283" s="256"/>
      <c r="M2283" s="256"/>
      <c r="N2283" s="255"/>
    </row>
    <row r="2284" spans="1:14" ht="28.5" customHeight="1">
      <c r="A2284" s="252"/>
      <c r="B2284" s="263"/>
      <c r="C2284" s="247"/>
      <c r="D2284" s="264"/>
      <c r="E2284" s="252"/>
      <c r="F2284" s="247"/>
      <c r="G2284" s="247"/>
      <c r="H2284" s="247"/>
      <c r="I2284" s="252"/>
      <c r="J2284" s="276"/>
      <c r="K2284" s="256"/>
      <c r="L2284" s="256"/>
      <c r="M2284" s="256"/>
      <c r="N2284" s="255"/>
    </row>
    <row r="2285" spans="1:14" ht="28.5" customHeight="1">
      <c r="A2285" s="252"/>
      <c r="B2285" s="263"/>
      <c r="C2285" s="247"/>
      <c r="D2285" s="264"/>
      <c r="E2285" s="252"/>
      <c r="F2285" s="247"/>
      <c r="G2285" s="247"/>
      <c r="H2285" s="247"/>
      <c r="I2285" s="252"/>
      <c r="J2285" s="276"/>
      <c r="K2285" s="256"/>
      <c r="L2285" s="256"/>
      <c r="M2285" s="256"/>
      <c r="N2285" s="255"/>
    </row>
    <row r="2286" spans="1:14" ht="28.5" customHeight="1">
      <c r="A2286" s="253"/>
      <c r="B2286" s="265"/>
      <c r="C2286" s="266"/>
      <c r="D2286" s="267"/>
      <c r="E2286" s="253"/>
      <c r="F2286" s="266"/>
      <c r="G2286" s="266"/>
      <c r="H2286" s="266"/>
      <c r="I2286" s="253"/>
      <c r="J2286" s="276"/>
      <c r="K2286" s="256"/>
      <c r="L2286" s="256"/>
      <c r="M2286" s="256"/>
      <c r="N2286" s="255"/>
    </row>
    <row r="2287" spans="1:14" ht="21.75" customHeight="1">
      <c r="A2287" s="269" t="s">
        <v>418</v>
      </c>
      <c r="B2287" s="269" t="s">
        <v>419</v>
      </c>
      <c r="C2287" s="270" t="s">
        <v>420</v>
      </c>
      <c r="D2287" s="269" t="s">
        <v>421</v>
      </c>
      <c r="E2287" s="269" t="s">
        <v>422</v>
      </c>
      <c r="F2287" s="272" t="s">
        <v>16</v>
      </c>
      <c r="G2287" s="269" t="s">
        <v>423</v>
      </c>
      <c r="H2287" s="269" t="s">
        <v>424</v>
      </c>
      <c r="I2287" s="271" t="s">
        <v>425</v>
      </c>
      <c r="J2287" s="256"/>
      <c r="K2287" s="256"/>
      <c r="L2287" s="256"/>
      <c r="M2287" s="256"/>
      <c r="N2287" s="255"/>
    </row>
    <row r="2288" spans="1:14" ht="21.75" customHeight="1">
      <c r="A2288" s="253"/>
      <c r="B2288" s="253"/>
      <c r="C2288" s="253"/>
      <c r="D2288" s="253"/>
      <c r="E2288" s="253"/>
      <c r="F2288" s="265"/>
      <c r="G2288" s="253"/>
      <c r="H2288" s="253"/>
      <c r="I2288" s="100">
        <v>2023</v>
      </c>
      <c r="J2288" s="100">
        <v>2024</v>
      </c>
      <c r="K2288" s="100">
        <v>2025</v>
      </c>
      <c r="L2288" s="100">
        <v>2026</v>
      </c>
      <c r="M2288" s="100">
        <v>2027</v>
      </c>
      <c r="N2288" s="148" t="s">
        <v>426</v>
      </c>
    </row>
    <row r="2289" spans="1:14" ht="37.5" customHeight="1">
      <c r="A2289" s="248" t="s">
        <v>969</v>
      </c>
      <c r="B2289" s="137" t="s">
        <v>39</v>
      </c>
      <c r="C2289" s="239" t="s">
        <v>970</v>
      </c>
      <c r="D2289" s="162">
        <v>2</v>
      </c>
      <c r="E2289" s="103">
        <v>0</v>
      </c>
      <c r="F2289" s="126" t="s">
        <v>25</v>
      </c>
      <c r="G2289" s="141" t="e">
        <f ca="1">_xludf.IFS(F2289=BASE_DATOS!R$2,"N/A",F2289=BASE_DATOS!R$3,"N/A",F2289=BASE_DATOS!R$4,"INDICAR",F2289=BASE_DATOS!R$7,"N/A",F2289=BASE_DATOS!R$5,"INDICAR",F2289=BASE_DATOS!R$6,"INDICAR",F2289=BASE_DATOS!R$8," INDICAR",F2289=BASE_DATOS!R$9," ")</f>
        <v>#NAME?</v>
      </c>
      <c r="H2289" s="126" t="s">
        <v>430</v>
      </c>
      <c r="I2289" s="127">
        <v>0.3</v>
      </c>
      <c r="J2289" s="127">
        <v>0.1</v>
      </c>
      <c r="K2289" s="127">
        <v>0.3</v>
      </c>
      <c r="L2289" s="127">
        <v>0.1</v>
      </c>
      <c r="M2289" s="127">
        <v>0.2</v>
      </c>
      <c r="N2289" s="123">
        <f t="shared" ref="N2289:N2321" si="58">SUM(I2289:M2289)</f>
        <v>1</v>
      </c>
    </row>
    <row r="2290" spans="1:14" ht="37.5">
      <c r="A2290" s="249"/>
      <c r="B2290" s="137" t="s">
        <v>71</v>
      </c>
      <c r="C2290" s="140" t="s">
        <v>971</v>
      </c>
      <c r="D2290" s="158">
        <v>1</v>
      </c>
      <c r="E2290" s="140">
        <v>0</v>
      </c>
      <c r="F2290" s="121" t="s">
        <v>103</v>
      </c>
      <c r="G2290" s="160" t="e">
        <f ca="1">_xludf.IFS(F2290=BASE_DATOS!R$2,"N/A",F2290=BASE_DATOS!R$3,"N/A",F2290=BASE_DATOS!R$4,"INDICAR",F2290=BASE_DATOS!R$7,"N/A",F2290=BASE_DATOS!R$5,"INDICAR",F2290=BASE_DATOS!R$6,"INDICAR",F2290=BASE_DATOS!R$8," INDICAR",F2290=BASE_DATOS!R$9," ")</f>
        <v>#NAME?</v>
      </c>
      <c r="H2290" s="121" t="s">
        <v>509</v>
      </c>
      <c r="I2290" s="122">
        <v>0</v>
      </c>
      <c r="J2290" s="122">
        <v>0.1</v>
      </c>
      <c r="K2290" s="122">
        <v>0.15</v>
      </c>
      <c r="L2290" s="122">
        <v>0.25</v>
      </c>
      <c r="M2290" s="122">
        <v>0.5</v>
      </c>
      <c r="N2290" s="123">
        <f t="shared" si="58"/>
        <v>1</v>
      </c>
    </row>
    <row r="2291" spans="1:14" ht="14.5" hidden="1">
      <c r="A2291" s="249"/>
      <c r="B2291" s="137"/>
      <c r="C2291" s="138"/>
      <c r="D2291" s="158"/>
      <c r="E2291" s="140"/>
      <c r="F2291" s="121"/>
      <c r="G2291" s="160" t="e">
        <f ca="1">_xludf.IFS(F2291=BASE_DATOS!R$2,"N/A",F2291=BASE_DATOS!R$3,"N/A",F2291=BASE_DATOS!R$4,"INDICAR",F2291=BASE_DATOS!R$7,"N/A",F2291=BASE_DATOS!R$5,"INDICAR",F2291=BASE_DATOS!R$6,"INDICAR",F2291=BASE_DATOS!R$8," INDICAR",F2291=BASE_DATOS!R$9," ")</f>
        <v>#NAME?</v>
      </c>
      <c r="H2291" s="121"/>
      <c r="I2291" s="122"/>
      <c r="J2291" s="122"/>
      <c r="K2291" s="122"/>
      <c r="L2291" s="122"/>
      <c r="M2291" s="122"/>
      <c r="N2291" s="123">
        <f t="shared" si="58"/>
        <v>0</v>
      </c>
    </row>
    <row r="2292" spans="1:14" ht="14.5" hidden="1">
      <c r="A2292" s="249"/>
      <c r="B2292" s="137"/>
      <c r="C2292" s="138"/>
      <c r="D2292" s="158"/>
      <c r="E2292" s="140"/>
      <c r="F2292" s="121"/>
      <c r="G2292" s="160" t="e">
        <f ca="1">_xludf.IFS(F2292=BASE_DATOS!R$2,"N/A",F2292=BASE_DATOS!R$3,"N/A",F2292=BASE_DATOS!R$4,"INDICAR",F2292=BASE_DATOS!R$7,"N/A",F2292=BASE_DATOS!R$5,"INDICAR",F2292=BASE_DATOS!R$6,"INDICAR",F2292=BASE_DATOS!R$8," INDICAR",F2292=BASE_DATOS!R$9," ")</f>
        <v>#NAME?</v>
      </c>
      <c r="H2292" s="121"/>
      <c r="I2292" s="122"/>
      <c r="J2292" s="122"/>
      <c r="K2292" s="122"/>
      <c r="L2292" s="122"/>
      <c r="M2292" s="122"/>
      <c r="N2292" s="123">
        <f t="shared" si="58"/>
        <v>0</v>
      </c>
    </row>
    <row r="2293" spans="1:14" ht="14.5" hidden="1">
      <c r="A2293" s="249"/>
      <c r="B2293" s="137"/>
      <c r="C2293" s="138"/>
      <c r="D2293" s="158"/>
      <c r="E2293" s="140"/>
      <c r="F2293" s="121"/>
      <c r="G2293" s="160" t="e">
        <f ca="1">_xludf.IFS(F2293=BASE_DATOS!R$2,"N/A",F2293=BASE_DATOS!R$3,"N/A",F2293=BASE_DATOS!R$4,"INDICAR",F2293=BASE_DATOS!R$7,"N/A",F2293=BASE_DATOS!R$5,"INDICAR",F2293=BASE_DATOS!R$6,"INDICAR",F2293=BASE_DATOS!R$8," INDICAR",F2293=BASE_DATOS!R$9," ")</f>
        <v>#NAME?</v>
      </c>
      <c r="H2293" s="121"/>
      <c r="I2293" s="122"/>
      <c r="J2293" s="122"/>
      <c r="K2293" s="122"/>
      <c r="L2293" s="122"/>
      <c r="M2293" s="122"/>
      <c r="N2293" s="123">
        <f t="shared" si="58"/>
        <v>0</v>
      </c>
    </row>
    <row r="2294" spans="1:14" ht="14.5" hidden="1">
      <c r="A2294" s="249"/>
      <c r="B2294" s="137"/>
      <c r="C2294" s="138"/>
      <c r="D2294" s="158"/>
      <c r="E2294" s="140"/>
      <c r="F2294" s="121"/>
      <c r="G2294" s="160" t="e">
        <f ca="1">_xludf.IFS(F2294=BASE_DATOS!R$2,"N/A",F2294=BASE_DATOS!R$3,"N/A",F2294=BASE_DATOS!R$4,"INDICAR",F2294=BASE_DATOS!R$7,"N/A",F2294=BASE_DATOS!R$5,"INDICAR",F2294=BASE_DATOS!R$6,"INDICAR",F2294=BASE_DATOS!R$8," INDICAR",F2294=BASE_DATOS!R$9," ")</f>
        <v>#NAME?</v>
      </c>
      <c r="H2294" s="121"/>
      <c r="I2294" s="122"/>
      <c r="J2294" s="122"/>
      <c r="K2294" s="122"/>
      <c r="L2294" s="122"/>
      <c r="M2294" s="122"/>
      <c r="N2294" s="123">
        <f t="shared" si="58"/>
        <v>0</v>
      </c>
    </row>
    <row r="2295" spans="1:14" ht="14.5" hidden="1">
      <c r="A2295" s="249"/>
      <c r="B2295" s="137"/>
      <c r="C2295" s="138"/>
      <c r="D2295" s="158"/>
      <c r="E2295" s="140"/>
      <c r="F2295" s="121"/>
      <c r="G2295" s="160" t="e">
        <f ca="1">_xludf.IFS(F2295=BASE_DATOS!R$2,"N/A",F2295=BASE_DATOS!R$3,"N/A",F2295=BASE_DATOS!R$4,"INDICAR",F2295=BASE_DATOS!R$7,"N/A",F2295=BASE_DATOS!R$5,"INDICAR",F2295=BASE_DATOS!R$6,"INDICAR",F2295=BASE_DATOS!R$8," INDICAR",F2295=BASE_DATOS!R$9," ")</f>
        <v>#NAME?</v>
      </c>
      <c r="H2295" s="121"/>
      <c r="I2295" s="122"/>
      <c r="J2295" s="122"/>
      <c r="K2295" s="122"/>
      <c r="L2295" s="122"/>
      <c r="M2295" s="122"/>
      <c r="N2295" s="123">
        <f t="shared" si="58"/>
        <v>0</v>
      </c>
    </row>
    <row r="2296" spans="1:14" ht="14.5" hidden="1">
      <c r="A2296" s="249"/>
      <c r="B2296" s="137"/>
      <c r="C2296" s="138"/>
      <c r="D2296" s="158"/>
      <c r="E2296" s="140"/>
      <c r="F2296" s="121"/>
      <c r="G2296" s="160" t="e">
        <f ca="1">_xludf.IFS(F2296=BASE_DATOS!R$2,"N/A",F2296=BASE_DATOS!R$3,"N/A",F2296=BASE_DATOS!R$4,"INDICAR",F2296=BASE_DATOS!R$7,"N/A",F2296=BASE_DATOS!R$5,"INDICAR",F2296=BASE_DATOS!R$6,"INDICAR",F2296=BASE_DATOS!R$8," INDICAR",F2296=BASE_DATOS!R$9," ")</f>
        <v>#NAME?</v>
      </c>
      <c r="H2296" s="121"/>
      <c r="I2296" s="122"/>
      <c r="J2296" s="122"/>
      <c r="K2296" s="122"/>
      <c r="L2296" s="122"/>
      <c r="M2296" s="122"/>
      <c r="N2296" s="123">
        <f t="shared" si="58"/>
        <v>0</v>
      </c>
    </row>
    <row r="2297" spans="1:14" ht="14.5" hidden="1">
      <c r="A2297" s="249"/>
      <c r="B2297" s="137"/>
      <c r="C2297" s="138"/>
      <c r="D2297" s="158"/>
      <c r="E2297" s="140"/>
      <c r="F2297" s="121"/>
      <c r="G2297" s="160" t="e">
        <f ca="1">_xludf.IFS(F2297=BASE_DATOS!R$2,"N/A",F2297=BASE_DATOS!R$3,"N/A",F2297=BASE_DATOS!R$4,"INDICAR",F2297=BASE_DATOS!R$7,"N/A",F2297=BASE_DATOS!R$5,"INDICAR",F2297=BASE_DATOS!R$6,"INDICAR",F2297=BASE_DATOS!R$8," INDICAR",F2297=BASE_DATOS!R$9," ")</f>
        <v>#NAME?</v>
      </c>
      <c r="H2297" s="121"/>
      <c r="I2297" s="122"/>
      <c r="J2297" s="122"/>
      <c r="K2297" s="122"/>
      <c r="L2297" s="122"/>
      <c r="M2297" s="122"/>
      <c r="N2297" s="123">
        <f t="shared" si="58"/>
        <v>0</v>
      </c>
    </row>
    <row r="2298" spans="1:14" ht="14.5" hidden="1">
      <c r="A2298" s="249"/>
      <c r="B2298" s="137"/>
      <c r="C2298" s="138"/>
      <c r="D2298" s="158"/>
      <c r="E2298" s="140"/>
      <c r="F2298" s="121"/>
      <c r="G2298" s="160" t="e">
        <f ca="1">_xludf.IFS(F2298=BASE_DATOS!R$2,"N/A",F2298=BASE_DATOS!R$3,"N/A",F2298=BASE_DATOS!R$4,"INDICAR",F2298=BASE_DATOS!R$7,"N/A",F2298=BASE_DATOS!R$5,"INDICAR",F2298=BASE_DATOS!R$6,"INDICAR",F2298=BASE_DATOS!R$8," INDICAR",F2298=BASE_DATOS!R$9," ")</f>
        <v>#NAME?</v>
      </c>
      <c r="H2298" s="121"/>
      <c r="I2298" s="122"/>
      <c r="J2298" s="122"/>
      <c r="K2298" s="122"/>
      <c r="L2298" s="122"/>
      <c r="M2298" s="122"/>
      <c r="N2298" s="123">
        <f t="shared" si="58"/>
        <v>0</v>
      </c>
    </row>
    <row r="2299" spans="1:14" ht="14.5" hidden="1">
      <c r="A2299" s="250"/>
      <c r="B2299" s="137"/>
      <c r="C2299" s="140"/>
      <c r="D2299" s="158"/>
      <c r="E2299" s="140"/>
      <c r="F2299" s="121"/>
      <c r="G2299" s="160" t="e">
        <f ca="1">_xludf.IFS(F2299=BASE_DATOS!R$2,"N/A",F2299=BASE_DATOS!R$3,"N/A",F2299=BASE_DATOS!R$4,"INDICAR",F2299=BASE_DATOS!R$7,"N/A",F2299=BASE_DATOS!R$5,"INDICAR",F2299=BASE_DATOS!R$6,"INDICAR",F2299=BASE_DATOS!R$8," INDICAR",F2299=BASE_DATOS!R$9," ")</f>
        <v>#NAME?</v>
      </c>
      <c r="H2299" s="121"/>
      <c r="I2299" s="122"/>
      <c r="J2299" s="122"/>
      <c r="K2299" s="122"/>
      <c r="L2299" s="122"/>
      <c r="M2299" s="122"/>
      <c r="N2299" s="123">
        <f t="shared" si="58"/>
        <v>0</v>
      </c>
    </row>
    <row r="2300" spans="1:14" ht="14.5" hidden="1">
      <c r="A2300" s="251"/>
      <c r="B2300" s="137"/>
      <c r="C2300" s="138"/>
      <c r="D2300" s="158"/>
      <c r="E2300" s="140"/>
      <c r="F2300" s="121"/>
      <c r="G2300" s="160" t="e">
        <f ca="1">_xludf.IFS(F2300=BASE_DATOS!R$2,"N/A",F2300=BASE_DATOS!R$3,"N/A",F2300=BASE_DATOS!R$4,"INDICAR",F2300=BASE_DATOS!R$7,"N/A",F2300=BASE_DATOS!R$5,"INDICAR",F2300=BASE_DATOS!R$6,"INDICAR",F2300=BASE_DATOS!R$8," INDICAR",F2300=BASE_DATOS!R$9," ")</f>
        <v>#NAME?</v>
      </c>
      <c r="H2300" s="121"/>
      <c r="I2300" s="122"/>
      <c r="J2300" s="122"/>
      <c r="K2300" s="122"/>
      <c r="L2300" s="122"/>
      <c r="M2300" s="122"/>
      <c r="N2300" s="123">
        <f t="shared" si="58"/>
        <v>0</v>
      </c>
    </row>
    <row r="2301" spans="1:14" ht="14.5" hidden="1">
      <c r="A2301" s="252"/>
      <c r="B2301" s="137"/>
      <c r="C2301" s="138"/>
      <c r="D2301" s="158"/>
      <c r="E2301" s="140"/>
      <c r="F2301" s="121"/>
      <c r="G2301" s="160" t="e">
        <f ca="1">_xludf.IFS(F2301=BASE_DATOS!R$2,"N/A",F2301=BASE_DATOS!R$3,"N/A",F2301=BASE_DATOS!R$4,"INDICAR",F2301=BASE_DATOS!R$7,"N/A",F2301=BASE_DATOS!R$5,"INDICAR",F2301=BASE_DATOS!R$6,"INDICAR",F2301=BASE_DATOS!R$8," INDICAR",F2301=BASE_DATOS!R$9," ")</f>
        <v>#NAME?</v>
      </c>
      <c r="H2301" s="121"/>
      <c r="I2301" s="122"/>
      <c r="J2301" s="122"/>
      <c r="K2301" s="122"/>
      <c r="L2301" s="122"/>
      <c r="M2301" s="122"/>
      <c r="N2301" s="123">
        <f t="shared" si="58"/>
        <v>0</v>
      </c>
    </row>
    <row r="2302" spans="1:14" ht="14.5" hidden="1">
      <c r="A2302" s="252"/>
      <c r="B2302" s="137"/>
      <c r="C2302" s="138"/>
      <c r="D2302" s="158"/>
      <c r="E2302" s="140"/>
      <c r="F2302" s="121"/>
      <c r="G2302" s="160" t="e">
        <f ca="1">_xludf.IFS(F2302=BASE_DATOS!R$2,"N/A",F2302=BASE_DATOS!R$3,"N/A",F2302=BASE_DATOS!R$4,"INDICAR",F2302=BASE_DATOS!R$7,"N/A",F2302=BASE_DATOS!R$5,"INDICAR",F2302=BASE_DATOS!R$6,"INDICAR",F2302=BASE_DATOS!R$8," INDICAR",F2302=BASE_DATOS!R$9," ")</f>
        <v>#NAME?</v>
      </c>
      <c r="H2302" s="121"/>
      <c r="I2302" s="122"/>
      <c r="J2302" s="122"/>
      <c r="K2302" s="122"/>
      <c r="L2302" s="122"/>
      <c r="M2302" s="122"/>
      <c r="N2302" s="123">
        <f t="shared" si="58"/>
        <v>0</v>
      </c>
    </row>
    <row r="2303" spans="1:14" ht="14.5" hidden="1">
      <c r="A2303" s="252"/>
      <c r="B2303" s="137"/>
      <c r="C2303" s="138"/>
      <c r="D2303" s="158"/>
      <c r="E2303" s="140"/>
      <c r="F2303" s="121"/>
      <c r="G2303" s="160" t="e">
        <f ca="1">_xludf.IFS(F2303=BASE_DATOS!R$2,"N/A",F2303=BASE_DATOS!R$3,"N/A",F2303=BASE_DATOS!R$4,"INDICAR",F2303=BASE_DATOS!R$7,"N/A",F2303=BASE_DATOS!R$5,"INDICAR",F2303=BASE_DATOS!R$6,"INDICAR",F2303=BASE_DATOS!R$8," INDICAR",F2303=BASE_DATOS!R$9," ")</f>
        <v>#NAME?</v>
      </c>
      <c r="H2303" s="121"/>
      <c r="I2303" s="122"/>
      <c r="J2303" s="122"/>
      <c r="K2303" s="122"/>
      <c r="L2303" s="122"/>
      <c r="M2303" s="122"/>
      <c r="N2303" s="123">
        <f t="shared" si="58"/>
        <v>0</v>
      </c>
    </row>
    <row r="2304" spans="1:14" ht="14.5" hidden="1">
      <c r="A2304" s="252"/>
      <c r="B2304" s="137"/>
      <c r="C2304" s="138"/>
      <c r="D2304" s="158"/>
      <c r="E2304" s="140"/>
      <c r="F2304" s="121"/>
      <c r="G2304" s="160" t="e">
        <f ca="1">_xludf.IFS(F2304=BASE_DATOS!R$2,"N/A",F2304=BASE_DATOS!R$3,"N/A",F2304=BASE_DATOS!R$4,"INDICAR",F2304=BASE_DATOS!R$7,"N/A",F2304=BASE_DATOS!R$5,"INDICAR",F2304=BASE_DATOS!R$6,"INDICAR",F2304=BASE_DATOS!R$8," INDICAR",F2304=BASE_DATOS!R$9," ")</f>
        <v>#NAME?</v>
      </c>
      <c r="H2304" s="121"/>
      <c r="I2304" s="122"/>
      <c r="J2304" s="122"/>
      <c r="K2304" s="122"/>
      <c r="L2304" s="122"/>
      <c r="M2304" s="122"/>
      <c r="N2304" s="123">
        <f t="shared" si="58"/>
        <v>0</v>
      </c>
    </row>
    <row r="2305" spans="1:14" ht="14.5" hidden="1">
      <c r="A2305" s="252"/>
      <c r="B2305" s="137"/>
      <c r="C2305" s="138"/>
      <c r="D2305" s="158"/>
      <c r="E2305" s="140"/>
      <c r="F2305" s="121"/>
      <c r="G2305" s="160" t="e">
        <f ca="1">_xludf.IFS(F2305=BASE_DATOS!R$2,"N/A",F2305=BASE_DATOS!R$3,"N/A",F2305=BASE_DATOS!R$4,"INDICAR",F2305=BASE_DATOS!R$7,"N/A",F2305=BASE_DATOS!R$5,"INDICAR",F2305=BASE_DATOS!R$6,"INDICAR",F2305=BASE_DATOS!R$8," INDICAR",F2305=BASE_DATOS!R$9," ")</f>
        <v>#NAME?</v>
      </c>
      <c r="H2305" s="121"/>
      <c r="I2305" s="122"/>
      <c r="J2305" s="122"/>
      <c r="K2305" s="122"/>
      <c r="L2305" s="122"/>
      <c r="M2305" s="122"/>
      <c r="N2305" s="123">
        <f t="shared" si="58"/>
        <v>0</v>
      </c>
    </row>
    <row r="2306" spans="1:14" ht="14.5" hidden="1">
      <c r="A2306" s="252"/>
      <c r="B2306" s="137"/>
      <c r="C2306" s="138"/>
      <c r="D2306" s="158"/>
      <c r="E2306" s="140"/>
      <c r="F2306" s="121"/>
      <c r="G2306" s="160" t="e">
        <f ca="1">_xludf.IFS(F2306=BASE_DATOS!R$2,"N/A",F2306=BASE_DATOS!R$3,"N/A",F2306=BASE_DATOS!R$4,"INDICAR",F2306=BASE_DATOS!R$7,"N/A",F2306=BASE_DATOS!R$5,"INDICAR",F2306=BASE_DATOS!R$6,"INDICAR",F2306=BASE_DATOS!R$8," INDICAR",F2306=BASE_DATOS!R$9," ")</f>
        <v>#NAME?</v>
      </c>
      <c r="H2306" s="121"/>
      <c r="I2306" s="122"/>
      <c r="J2306" s="122"/>
      <c r="K2306" s="122"/>
      <c r="L2306" s="122"/>
      <c r="M2306" s="122"/>
      <c r="N2306" s="123">
        <f t="shared" si="58"/>
        <v>0</v>
      </c>
    </row>
    <row r="2307" spans="1:14" ht="14.5" hidden="1">
      <c r="A2307" s="252"/>
      <c r="B2307" s="137"/>
      <c r="C2307" s="138"/>
      <c r="D2307" s="158"/>
      <c r="E2307" s="140"/>
      <c r="F2307" s="121"/>
      <c r="G2307" s="160" t="e">
        <f ca="1">_xludf.IFS(F2307=BASE_DATOS!R$2,"N/A",F2307=BASE_DATOS!R$3,"N/A",F2307=BASE_DATOS!R$4,"INDICAR",F2307=BASE_DATOS!R$7,"N/A",F2307=BASE_DATOS!R$5,"INDICAR",F2307=BASE_DATOS!R$6,"INDICAR",F2307=BASE_DATOS!R$8," INDICAR",F2307=BASE_DATOS!R$9," ")</f>
        <v>#NAME?</v>
      </c>
      <c r="H2307" s="121"/>
      <c r="I2307" s="122"/>
      <c r="J2307" s="122"/>
      <c r="K2307" s="122"/>
      <c r="L2307" s="122"/>
      <c r="M2307" s="122"/>
      <c r="N2307" s="123">
        <f t="shared" si="58"/>
        <v>0</v>
      </c>
    </row>
    <row r="2308" spans="1:14" ht="14.5" hidden="1">
      <c r="A2308" s="252"/>
      <c r="B2308" s="137"/>
      <c r="C2308" s="138"/>
      <c r="D2308" s="158"/>
      <c r="E2308" s="140"/>
      <c r="F2308" s="121"/>
      <c r="G2308" s="160" t="e">
        <f ca="1">_xludf.IFS(F2308=BASE_DATOS!R$2,"N/A",F2308=BASE_DATOS!R$3,"N/A",F2308=BASE_DATOS!R$4,"INDICAR",F2308=BASE_DATOS!R$7,"N/A",F2308=BASE_DATOS!R$5,"INDICAR",F2308=BASE_DATOS!R$6,"INDICAR",F2308=BASE_DATOS!R$8," INDICAR",F2308=BASE_DATOS!R$9," ")</f>
        <v>#NAME?</v>
      </c>
      <c r="H2308" s="121"/>
      <c r="I2308" s="122"/>
      <c r="J2308" s="122"/>
      <c r="K2308" s="122"/>
      <c r="L2308" s="122"/>
      <c r="M2308" s="122"/>
      <c r="N2308" s="123">
        <f t="shared" si="58"/>
        <v>0</v>
      </c>
    </row>
    <row r="2309" spans="1:14" ht="14.5" hidden="1">
      <c r="A2309" s="252"/>
      <c r="B2309" s="137"/>
      <c r="C2309" s="138"/>
      <c r="D2309" s="158"/>
      <c r="E2309" s="140"/>
      <c r="F2309" s="121"/>
      <c r="G2309" s="160" t="e">
        <f ca="1">_xludf.IFS(F2309=BASE_DATOS!R$2,"N/A",F2309=BASE_DATOS!R$3,"N/A",F2309=BASE_DATOS!R$4,"INDICAR",F2309=BASE_DATOS!R$7,"N/A",F2309=BASE_DATOS!R$5,"INDICAR",F2309=BASE_DATOS!R$6,"INDICAR",F2309=BASE_DATOS!R$8," INDICAR",F2309=BASE_DATOS!R$9," ")</f>
        <v>#NAME?</v>
      </c>
      <c r="H2309" s="121"/>
      <c r="I2309" s="122"/>
      <c r="J2309" s="122"/>
      <c r="K2309" s="122"/>
      <c r="L2309" s="122"/>
      <c r="M2309" s="122"/>
      <c r="N2309" s="123">
        <f t="shared" si="58"/>
        <v>0</v>
      </c>
    </row>
    <row r="2310" spans="1:14" ht="14.5" hidden="1">
      <c r="A2310" s="253"/>
      <c r="B2310" s="137"/>
      <c r="C2310" s="140"/>
      <c r="D2310" s="158"/>
      <c r="E2310" s="140"/>
      <c r="F2310" s="121"/>
      <c r="G2310" s="160" t="e">
        <f ca="1">_xludf.IFS(F2310=BASE_DATOS!R$2,"N/A",F2310=BASE_DATOS!R$3,"N/A",F2310=BASE_DATOS!R$4,"INDICAR",F2310=BASE_DATOS!R$7,"N/A",F2310=BASE_DATOS!R$5,"INDICAR",F2310=BASE_DATOS!R$6,"INDICAR",F2310=BASE_DATOS!R$8," INDICAR",F2310=BASE_DATOS!R$9," ")</f>
        <v>#NAME?</v>
      </c>
      <c r="H2310" s="121"/>
      <c r="I2310" s="122"/>
      <c r="J2310" s="122"/>
      <c r="K2310" s="122"/>
      <c r="L2310" s="122"/>
      <c r="M2310" s="122"/>
      <c r="N2310" s="123">
        <f t="shared" si="58"/>
        <v>0</v>
      </c>
    </row>
    <row r="2311" spans="1:14" ht="14.5" hidden="1">
      <c r="A2311" s="251"/>
      <c r="B2311" s="137"/>
      <c r="C2311" s="138"/>
      <c r="D2311" s="158"/>
      <c r="E2311" s="140"/>
      <c r="F2311" s="121"/>
      <c r="G2311" s="160" t="e">
        <f ca="1">_xludf.IFS(F2311=BASE_DATOS!R$2,"N/A",F2311=BASE_DATOS!R$3,"N/A",F2311=BASE_DATOS!R$4,"INDICAR",F2311=BASE_DATOS!R$7,"N/A",F2311=BASE_DATOS!R$5,"INDICAR",F2311=BASE_DATOS!R$6,"INDICAR",F2311=BASE_DATOS!R$8," INDICAR",F2311=BASE_DATOS!R$9," ")</f>
        <v>#NAME?</v>
      </c>
      <c r="H2311" s="121"/>
      <c r="I2311" s="122"/>
      <c r="J2311" s="122"/>
      <c r="K2311" s="122"/>
      <c r="L2311" s="122"/>
      <c r="M2311" s="122"/>
      <c r="N2311" s="123">
        <f t="shared" si="58"/>
        <v>0</v>
      </c>
    </row>
    <row r="2312" spans="1:14" ht="14.5" hidden="1">
      <c r="A2312" s="252"/>
      <c r="B2312" s="137"/>
      <c r="C2312" s="138"/>
      <c r="D2312" s="158"/>
      <c r="E2312" s="140"/>
      <c r="F2312" s="121"/>
      <c r="G2312" s="160" t="e">
        <f ca="1">_xludf.IFS(F2312=BASE_DATOS!R$2,"N/A",F2312=BASE_DATOS!R$3,"N/A",F2312=BASE_DATOS!R$4,"INDICAR",F2312=BASE_DATOS!R$7,"N/A",F2312=BASE_DATOS!R$5,"INDICAR",F2312=BASE_DATOS!R$6,"INDICAR",F2312=BASE_DATOS!R$8," INDICAR",F2312=BASE_DATOS!R$9," ")</f>
        <v>#NAME?</v>
      </c>
      <c r="H2312" s="121"/>
      <c r="I2312" s="122"/>
      <c r="J2312" s="122"/>
      <c r="K2312" s="122"/>
      <c r="L2312" s="122"/>
      <c r="M2312" s="122"/>
      <c r="N2312" s="123">
        <f t="shared" si="58"/>
        <v>0</v>
      </c>
    </row>
    <row r="2313" spans="1:14" ht="14.5" hidden="1">
      <c r="A2313" s="252"/>
      <c r="B2313" s="137"/>
      <c r="C2313" s="138"/>
      <c r="D2313" s="158"/>
      <c r="E2313" s="140"/>
      <c r="F2313" s="121"/>
      <c r="G2313" s="160" t="e">
        <f ca="1">_xludf.IFS(F2313=BASE_DATOS!R$2,"N/A",F2313=BASE_DATOS!R$3,"N/A",F2313=BASE_DATOS!R$4,"INDICAR",F2313=BASE_DATOS!R$7,"N/A",F2313=BASE_DATOS!R$5,"INDICAR",F2313=BASE_DATOS!R$6,"INDICAR",F2313=BASE_DATOS!R$8," INDICAR",F2313=BASE_DATOS!R$9," ")</f>
        <v>#NAME?</v>
      </c>
      <c r="H2313" s="121"/>
      <c r="I2313" s="122"/>
      <c r="J2313" s="122"/>
      <c r="K2313" s="122"/>
      <c r="L2313" s="122"/>
      <c r="M2313" s="122"/>
      <c r="N2313" s="123">
        <f t="shared" si="58"/>
        <v>0</v>
      </c>
    </row>
    <row r="2314" spans="1:14" ht="14.5" hidden="1">
      <c r="A2314" s="252"/>
      <c r="B2314" s="137"/>
      <c r="C2314" s="138"/>
      <c r="D2314" s="158"/>
      <c r="E2314" s="140"/>
      <c r="F2314" s="121"/>
      <c r="G2314" s="160" t="e">
        <f ca="1">_xludf.IFS(F2314=BASE_DATOS!R$2,"N/A",F2314=BASE_DATOS!R$3,"N/A",F2314=BASE_DATOS!R$4,"INDICAR",F2314=BASE_DATOS!R$7,"N/A",F2314=BASE_DATOS!R$5,"INDICAR",F2314=BASE_DATOS!R$6,"INDICAR",F2314=BASE_DATOS!R$8," INDICAR",F2314=BASE_DATOS!R$9," ")</f>
        <v>#NAME?</v>
      </c>
      <c r="H2314" s="121"/>
      <c r="I2314" s="122"/>
      <c r="J2314" s="122"/>
      <c r="K2314" s="122"/>
      <c r="L2314" s="122"/>
      <c r="M2314" s="122"/>
      <c r="N2314" s="123">
        <f t="shared" si="58"/>
        <v>0</v>
      </c>
    </row>
    <row r="2315" spans="1:14" ht="14.5" hidden="1">
      <c r="A2315" s="252"/>
      <c r="B2315" s="137"/>
      <c r="C2315" s="138"/>
      <c r="D2315" s="158"/>
      <c r="E2315" s="140"/>
      <c r="F2315" s="121"/>
      <c r="G2315" s="160" t="e">
        <f ca="1">_xludf.IFS(F2315=BASE_DATOS!R$2,"N/A",F2315=BASE_DATOS!R$3,"N/A",F2315=BASE_DATOS!R$4,"INDICAR",F2315=BASE_DATOS!R$7,"N/A",F2315=BASE_DATOS!R$5,"INDICAR",F2315=BASE_DATOS!R$6,"INDICAR",F2315=BASE_DATOS!R$8," INDICAR",F2315=BASE_DATOS!R$9," ")</f>
        <v>#NAME?</v>
      </c>
      <c r="H2315" s="121"/>
      <c r="I2315" s="122"/>
      <c r="J2315" s="122"/>
      <c r="K2315" s="122"/>
      <c r="L2315" s="122"/>
      <c r="M2315" s="122"/>
      <c r="N2315" s="123">
        <f t="shared" si="58"/>
        <v>0</v>
      </c>
    </row>
    <row r="2316" spans="1:14" ht="14.5" hidden="1">
      <c r="A2316" s="252"/>
      <c r="B2316" s="137"/>
      <c r="C2316" s="138"/>
      <c r="D2316" s="158"/>
      <c r="E2316" s="140"/>
      <c r="F2316" s="121"/>
      <c r="G2316" s="160" t="e">
        <f ca="1">_xludf.IFS(F2316=BASE_DATOS!R$2,"N/A",F2316=BASE_DATOS!R$3,"N/A",F2316=BASE_DATOS!R$4,"INDICAR",F2316=BASE_DATOS!R$7,"N/A",F2316=BASE_DATOS!R$5,"INDICAR",F2316=BASE_DATOS!R$6,"INDICAR",F2316=BASE_DATOS!R$8," INDICAR",F2316=BASE_DATOS!R$9," ")</f>
        <v>#NAME?</v>
      </c>
      <c r="H2316" s="121"/>
      <c r="I2316" s="122"/>
      <c r="J2316" s="122"/>
      <c r="K2316" s="122"/>
      <c r="L2316" s="122"/>
      <c r="M2316" s="122"/>
      <c r="N2316" s="123">
        <f t="shared" si="58"/>
        <v>0</v>
      </c>
    </row>
    <row r="2317" spans="1:14" ht="14.5" hidden="1">
      <c r="A2317" s="252"/>
      <c r="B2317" s="137"/>
      <c r="C2317" s="138"/>
      <c r="D2317" s="158"/>
      <c r="E2317" s="140"/>
      <c r="F2317" s="121"/>
      <c r="G2317" s="160" t="e">
        <f ca="1">_xludf.IFS(F2317=BASE_DATOS!R$2,"N/A",F2317=BASE_DATOS!R$3,"N/A",F2317=BASE_DATOS!R$4,"INDICAR",F2317=BASE_DATOS!R$7,"N/A",F2317=BASE_DATOS!R$5,"INDICAR",F2317=BASE_DATOS!R$6,"INDICAR",F2317=BASE_DATOS!R$8," INDICAR",F2317=BASE_DATOS!R$9," ")</f>
        <v>#NAME?</v>
      </c>
      <c r="H2317" s="121"/>
      <c r="I2317" s="122"/>
      <c r="J2317" s="122"/>
      <c r="K2317" s="122"/>
      <c r="L2317" s="122"/>
      <c r="M2317" s="122"/>
      <c r="N2317" s="123">
        <f t="shared" si="58"/>
        <v>0</v>
      </c>
    </row>
    <row r="2318" spans="1:14" ht="14.5" hidden="1">
      <c r="A2318" s="252"/>
      <c r="B2318" s="137"/>
      <c r="C2318" s="138"/>
      <c r="D2318" s="158"/>
      <c r="E2318" s="140"/>
      <c r="F2318" s="121"/>
      <c r="G2318" s="160" t="e">
        <f ca="1">_xludf.IFS(F2318=BASE_DATOS!R$2,"N/A",F2318=BASE_DATOS!R$3,"N/A",F2318=BASE_DATOS!R$4,"INDICAR",F2318=BASE_DATOS!R$7,"N/A",F2318=BASE_DATOS!R$5,"INDICAR",F2318=BASE_DATOS!R$6,"INDICAR",F2318=BASE_DATOS!R$8," INDICAR",F2318=BASE_DATOS!R$9," ")</f>
        <v>#NAME?</v>
      </c>
      <c r="H2318" s="121"/>
      <c r="I2318" s="122"/>
      <c r="J2318" s="122"/>
      <c r="K2318" s="122"/>
      <c r="L2318" s="122"/>
      <c r="M2318" s="122"/>
      <c r="N2318" s="123">
        <f t="shared" si="58"/>
        <v>0</v>
      </c>
    </row>
    <row r="2319" spans="1:14" ht="14.5" hidden="1">
      <c r="A2319" s="252"/>
      <c r="B2319" s="137"/>
      <c r="C2319" s="138"/>
      <c r="D2319" s="158"/>
      <c r="E2319" s="140"/>
      <c r="F2319" s="121"/>
      <c r="G2319" s="160" t="e">
        <f ca="1">_xludf.IFS(F2319=BASE_DATOS!R$2,"N/A",F2319=BASE_DATOS!R$3,"N/A",F2319=BASE_DATOS!R$4,"INDICAR",F2319=BASE_DATOS!R$7,"N/A",F2319=BASE_DATOS!R$5,"INDICAR",F2319=BASE_DATOS!R$6,"INDICAR",F2319=BASE_DATOS!R$8," INDICAR",F2319=BASE_DATOS!R$9," ")</f>
        <v>#NAME?</v>
      </c>
      <c r="H2319" s="121"/>
      <c r="I2319" s="122"/>
      <c r="J2319" s="122"/>
      <c r="K2319" s="122"/>
      <c r="L2319" s="122"/>
      <c r="M2319" s="122"/>
      <c r="N2319" s="123">
        <f t="shared" si="58"/>
        <v>0</v>
      </c>
    </row>
    <row r="2320" spans="1:14" ht="14.5" hidden="1">
      <c r="A2320" s="252"/>
      <c r="B2320" s="137"/>
      <c r="C2320" s="138"/>
      <c r="D2320" s="158"/>
      <c r="E2320" s="140"/>
      <c r="F2320" s="121"/>
      <c r="G2320" s="160" t="e">
        <f ca="1">_xludf.IFS(F2320=BASE_DATOS!R$2,"N/A",F2320=BASE_DATOS!R$3,"N/A",F2320=BASE_DATOS!R$4,"INDICAR",F2320=BASE_DATOS!R$7,"N/A",F2320=BASE_DATOS!R$5,"INDICAR",F2320=BASE_DATOS!R$6,"INDICAR",F2320=BASE_DATOS!R$8," INDICAR",F2320=BASE_DATOS!R$9," ")</f>
        <v>#NAME?</v>
      </c>
      <c r="H2320" s="121"/>
      <c r="I2320" s="122"/>
      <c r="J2320" s="122"/>
      <c r="K2320" s="122"/>
      <c r="L2320" s="122"/>
      <c r="M2320" s="122"/>
      <c r="N2320" s="123">
        <f t="shared" si="58"/>
        <v>0</v>
      </c>
    </row>
    <row r="2321" spans="1:14" ht="14.5" hidden="1">
      <c r="A2321" s="253"/>
      <c r="B2321" s="137"/>
      <c r="C2321" s="140"/>
      <c r="D2321" s="158"/>
      <c r="E2321" s="140"/>
      <c r="F2321" s="121"/>
      <c r="G2321" s="160" t="e">
        <f ca="1">_xludf.IFS(F2321=BASE_DATOS!R$2,"N/A",F2321=BASE_DATOS!R$3,"N/A",F2321=BASE_DATOS!R$4,"INDICAR",F2321=BASE_DATOS!R$7,"N/A",F2321=BASE_DATOS!R$5,"INDICAR",F2321=BASE_DATOS!R$6,"INDICAR",F2321=BASE_DATOS!R$8," INDICAR",F2321=BASE_DATOS!R$9," ")</f>
        <v>#NAME?</v>
      </c>
      <c r="H2321" s="121"/>
      <c r="I2321" s="122"/>
      <c r="J2321" s="122"/>
      <c r="K2321" s="122"/>
      <c r="L2321" s="122"/>
      <c r="M2321" s="122"/>
      <c r="N2321" s="123">
        <f t="shared" si="58"/>
        <v>0</v>
      </c>
    </row>
    <row r="2322" spans="1:14" ht="14.5">
      <c r="A2322" s="142"/>
      <c r="B2322" s="143"/>
      <c r="C2322" s="142"/>
      <c r="D2322" s="142"/>
      <c r="E2322" s="142"/>
      <c r="F2322" s="142"/>
      <c r="G2322" s="142"/>
      <c r="H2322" s="142"/>
      <c r="I2322" s="142"/>
      <c r="J2322" s="143"/>
      <c r="K2322" s="143"/>
      <c r="L2322" s="143"/>
      <c r="M2322" s="143"/>
      <c r="N2322" s="144"/>
    </row>
    <row r="2323" spans="1:14" ht="14.5">
      <c r="A2323" s="145"/>
      <c r="B2323" s="146"/>
      <c r="C2323" s="145"/>
      <c r="D2323" s="145"/>
      <c r="E2323" s="145"/>
      <c r="F2323" s="145"/>
      <c r="G2323" s="145"/>
      <c r="H2323" s="145"/>
      <c r="I2323" s="145"/>
      <c r="J2323" s="146"/>
      <c r="K2323" s="146"/>
      <c r="L2323" s="146"/>
      <c r="M2323" s="146"/>
      <c r="N2323" s="147"/>
    </row>
    <row r="2324" spans="1:14" ht="23.25" hidden="1" customHeight="1">
      <c r="A2324" s="254" t="s">
        <v>413</v>
      </c>
      <c r="B2324" s="255"/>
      <c r="C2324" s="254" t="s">
        <v>338</v>
      </c>
      <c r="D2324" s="256"/>
      <c r="E2324" s="256"/>
      <c r="F2324" s="256"/>
      <c r="G2324" s="256"/>
      <c r="H2324" s="256"/>
      <c r="I2324" s="256"/>
      <c r="J2324" s="256"/>
      <c r="K2324" s="256"/>
      <c r="L2324" s="256"/>
      <c r="M2324" s="256"/>
      <c r="N2324" s="255"/>
    </row>
    <row r="2325" spans="1:14" ht="31" hidden="1">
      <c r="A2325" s="99" t="s">
        <v>19</v>
      </c>
      <c r="B2325" s="257" t="s">
        <v>90</v>
      </c>
      <c r="C2325" s="255"/>
      <c r="D2325" s="99" t="s">
        <v>447</v>
      </c>
      <c r="E2325" s="258" t="str">
        <f t="array" ref="E2325">INDEX(BASE_DATOS!U$2:U$103,MATCH(C2324,BASE_DATOS!W$2:W$103,0))</f>
        <v>Posicionar la UNA como referente en las regiones y territorios mediante el fortalecimiento de las Sedes y Sección Regional y las acciones de colaboración y articulación entre facultades, Centros, universidades y otras instituciones para promover el desarrollo humano sostenible e incidir en el bienestar integral de las comunidades en todo el país</v>
      </c>
      <c r="F2325" s="256"/>
      <c r="G2325" s="256"/>
      <c r="H2325" s="256"/>
      <c r="I2325" s="256"/>
      <c r="J2325" s="256"/>
      <c r="K2325" s="256"/>
      <c r="L2325" s="256"/>
      <c r="M2325" s="256"/>
      <c r="N2325" s="255"/>
    </row>
    <row r="2326" spans="1:14" ht="31.5" hidden="1" customHeight="1">
      <c r="A2326" s="259" t="s">
        <v>415</v>
      </c>
      <c r="B2326" s="260" t="s">
        <v>355</v>
      </c>
      <c r="C2326" s="261"/>
      <c r="D2326" s="262"/>
      <c r="E2326" s="268" t="s">
        <v>416</v>
      </c>
      <c r="F2326" s="273" t="str">
        <f t="array" ref="F2326">INDEX(BASE_DATOS!Y$2:Y$103,MATCH(B2326,BASE_DATOS!X$2:X$103,0))</f>
        <v>P. Institucionales E.O. 
P.I. Desarrollo regional.</v>
      </c>
      <c r="G2326" s="247"/>
      <c r="H2326" s="247"/>
      <c r="I2326" s="274" t="s">
        <v>417</v>
      </c>
      <c r="J2326" s="283" t="str">
        <f t="array" ref="J2326">INDEX(BASE_DATOS!Z$2:Z$103,MATCH(B2326,BASE_DATOS!X$2:X$103,0))</f>
        <v>Propuestas de desarrollo integral de los territorios, regiones y comunidades</v>
      </c>
      <c r="K2326" s="256"/>
      <c r="L2326" s="256"/>
      <c r="M2326" s="256"/>
      <c r="N2326" s="255"/>
    </row>
    <row r="2327" spans="1:14" ht="31.5" hidden="1" customHeight="1">
      <c r="A2327" s="252"/>
      <c r="B2327" s="263"/>
      <c r="C2327" s="247"/>
      <c r="D2327" s="264"/>
      <c r="E2327" s="252"/>
      <c r="F2327" s="247"/>
      <c r="G2327" s="247"/>
      <c r="H2327" s="247"/>
      <c r="I2327" s="252"/>
      <c r="J2327" s="276"/>
      <c r="K2327" s="256"/>
      <c r="L2327" s="256"/>
      <c r="M2327" s="256"/>
      <c r="N2327" s="255"/>
    </row>
    <row r="2328" spans="1:14" ht="31.5" hidden="1" customHeight="1">
      <c r="A2328" s="252"/>
      <c r="B2328" s="263"/>
      <c r="C2328" s="247"/>
      <c r="D2328" s="264"/>
      <c r="E2328" s="252"/>
      <c r="F2328" s="247"/>
      <c r="G2328" s="247"/>
      <c r="H2328" s="247"/>
      <c r="I2328" s="252"/>
      <c r="J2328" s="276"/>
      <c r="K2328" s="256"/>
      <c r="L2328" s="256"/>
      <c r="M2328" s="256"/>
      <c r="N2328" s="255"/>
    </row>
    <row r="2329" spans="1:14" ht="31.5" hidden="1" customHeight="1">
      <c r="A2329" s="253"/>
      <c r="B2329" s="265"/>
      <c r="C2329" s="266"/>
      <c r="D2329" s="267"/>
      <c r="E2329" s="253"/>
      <c r="F2329" s="266"/>
      <c r="G2329" s="266"/>
      <c r="H2329" s="266"/>
      <c r="I2329" s="253"/>
      <c r="J2329" s="276"/>
      <c r="K2329" s="256"/>
      <c r="L2329" s="256"/>
      <c r="M2329" s="256"/>
      <c r="N2329" s="255"/>
    </row>
    <row r="2330" spans="1:14" ht="20.25" hidden="1" customHeight="1">
      <c r="A2330" s="269" t="s">
        <v>418</v>
      </c>
      <c r="B2330" s="269" t="s">
        <v>419</v>
      </c>
      <c r="C2330" s="270" t="s">
        <v>420</v>
      </c>
      <c r="D2330" s="269" t="s">
        <v>421</v>
      </c>
      <c r="E2330" s="269" t="s">
        <v>422</v>
      </c>
      <c r="F2330" s="272" t="s">
        <v>16</v>
      </c>
      <c r="G2330" s="269" t="s">
        <v>423</v>
      </c>
      <c r="H2330" s="269" t="s">
        <v>424</v>
      </c>
      <c r="I2330" s="271" t="s">
        <v>425</v>
      </c>
      <c r="J2330" s="256"/>
      <c r="K2330" s="256"/>
      <c r="L2330" s="256"/>
      <c r="M2330" s="256"/>
      <c r="N2330" s="255"/>
    </row>
    <row r="2331" spans="1:14" ht="20.25" hidden="1" customHeight="1">
      <c r="A2331" s="253"/>
      <c r="B2331" s="253"/>
      <c r="C2331" s="253"/>
      <c r="D2331" s="253"/>
      <c r="E2331" s="253"/>
      <c r="F2331" s="265"/>
      <c r="G2331" s="253"/>
      <c r="H2331" s="253"/>
      <c r="I2331" s="100">
        <v>2023</v>
      </c>
      <c r="J2331" s="100">
        <v>2024</v>
      </c>
      <c r="K2331" s="100">
        <v>2025</v>
      </c>
      <c r="L2331" s="100">
        <v>2026</v>
      </c>
      <c r="M2331" s="100">
        <v>2027</v>
      </c>
      <c r="N2331" s="148" t="s">
        <v>426</v>
      </c>
    </row>
    <row r="2332" spans="1:14" ht="14.5" hidden="1">
      <c r="A2332" s="251" t="s">
        <v>428</v>
      </c>
      <c r="B2332" s="137"/>
      <c r="C2332" s="138"/>
      <c r="D2332" s="158"/>
      <c r="E2332" s="140"/>
      <c r="F2332" s="121"/>
      <c r="G2332" s="141" t="e">
        <f ca="1">_xludf.IFS(F2332=BASE_DATOS!R$2,"N/A",F2332=BASE_DATOS!R$3,"N/A",F2332=BASE_DATOS!R$4,"INDICAR",F2332=BASE_DATOS!R$7,"N/A",F2332=BASE_DATOS!R$5,"INDICAR",F2332=BASE_DATOS!R$6,"INDICAR",F2332=BASE_DATOS!R$8," INDICAR",F2332=BASE_DATOS!R$9," ")</f>
        <v>#NAME?</v>
      </c>
      <c r="H2332" s="121"/>
      <c r="I2332" s="122"/>
      <c r="J2332" s="122"/>
      <c r="K2332" s="122"/>
      <c r="L2332" s="122"/>
      <c r="M2332" s="122"/>
      <c r="N2332" s="123">
        <f t="shared" ref="N2332:N2364" si="59">SUM(I2332:M2332)</f>
        <v>0</v>
      </c>
    </row>
    <row r="2333" spans="1:14" ht="14.5" hidden="1">
      <c r="A2333" s="252"/>
      <c r="B2333" s="137"/>
      <c r="C2333" s="138"/>
      <c r="D2333" s="158"/>
      <c r="E2333" s="140"/>
      <c r="F2333" s="121"/>
      <c r="G2333" s="160" t="e">
        <f ca="1">_xludf.IFS(F2333=BASE_DATOS!R$2,"N/A",F2333=BASE_DATOS!R$3,"N/A",F2333=BASE_DATOS!R$4,"INDICAR",F2333=BASE_DATOS!R$7,"N/A",F2333=BASE_DATOS!R$5,"INDICAR",F2333=BASE_DATOS!R$6,"INDICAR",F2333=BASE_DATOS!R$8," INDICAR",F2333=BASE_DATOS!R$9," ")</f>
        <v>#NAME?</v>
      </c>
      <c r="H2333" s="121"/>
      <c r="I2333" s="122"/>
      <c r="J2333" s="122"/>
      <c r="K2333" s="122"/>
      <c r="L2333" s="122"/>
      <c r="M2333" s="122"/>
      <c r="N2333" s="123">
        <f t="shared" si="59"/>
        <v>0</v>
      </c>
    </row>
    <row r="2334" spans="1:14" ht="14.5" hidden="1">
      <c r="A2334" s="252"/>
      <c r="B2334" s="137"/>
      <c r="C2334" s="138"/>
      <c r="D2334" s="158"/>
      <c r="E2334" s="140"/>
      <c r="F2334" s="121"/>
      <c r="G2334" s="160" t="e">
        <f ca="1">_xludf.IFS(F2334=BASE_DATOS!R$2,"N/A",F2334=BASE_DATOS!R$3,"N/A",F2334=BASE_DATOS!R$4,"INDICAR",F2334=BASE_DATOS!R$7,"N/A",F2334=BASE_DATOS!R$5,"INDICAR",F2334=BASE_DATOS!R$6,"INDICAR",F2334=BASE_DATOS!R$8," INDICAR",F2334=BASE_DATOS!R$9," ")</f>
        <v>#NAME?</v>
      </c>
      <c r="H2334" s="121"/>
      <c r="I2334" s="122"/>
      <c r="J2334" s="122"/>
      <c r="K2334" s="122"/>
      <c r="L2334" s="122"/>
      <c r="M2334" s="122"/>
      <c r="N2334" s="123">
        <f t="shared" si="59"/>
        <v>0</v>
      </c>
    </row>
    <row r="2335" spans="1:14" ht="14.5" hidden="1">
      <c r="A2335" s="252"/>
      <c r="B2335" s="137"/>
      <c r="C2335" s="138"/>
      <c r="D2335" s="158"/>
      <c r="E2335" s="140"/>
      <c r="F2335" s="121"/>
      <c r="G2335" s="160" t="e">
        <f ca="1">_xludf.IFS(F2335=BASE_DATOS!R$2,"N/A",F2335=BASE_DATOS!R$3,"N/A",F2335=BASE_DATOS!R$4,"INDICAR",F2335=BASE_DATOS!R$7,"N/A",F2335=BASE_DATOS!R$5,"INDICAR",F2335=BASE_DATOS!R$6,"INDICAR",F2335=BASE_DATOS!R$8," INDICAR",F2335=BASE_DATOS!R$9," ")</f>
        <v>#NAME?</v>
      </c>
      <c r="H2335" s="121"/>
      <c r="I2335" s="122"/>
      <c r="J2335" s="122"/>
      <c r="K2335" s="122"/>
      <c r="L2335" s="122"/>
      <c r="M2335" s="122"/>
      <c r="N2335" s="123">
        <f t="shared" si="59"/>
        <v>0</v>
      </c>
    </row>
    <row r="2336" spans="1:14" ht="14.5" hidden="1">
      <c r="A2336" s="252"/>
      <c r="B2336" s="137"/>
      <c r="C2336" s="138"/>
      <c r="D2336" s="158"/>
      <c r="E2336" s="140"/>
      <c r="F2336" s="121"/>
      <c r="G2336" s="160" t="e">
        <f ca="1">_xludf.IFS(F2336=BASE_DATOS!R$2,"N/A",F2336=BASE_DATOS!R$3,"N/A",F2336=BASE_DATOS!R$4,"INDICAR",F2336=BASE_DATOS!R$7,"N/A",F2336=BASE_DATOS!R$5,"INDICAR",F2336=BASE_DATOS!R$6,"INDICAR",F2336=BASE_DATOS!R$8," INDICAR",F2336=BASE_DATOS!R$9," ")</f>
        <v>#NAME?</v>
      </c>
      <c r="H2336" s="121"/>
      <c r="I2336" s="122"/>
      <c r="J2336" s="122"/>
      <c r="K2336" s="122"/>
      <c r="L2336" s="122"/>
      <c r="M2336" s="122"/>
      <c r="N2336" s="123">
        <f t="shared" si="59"/>
        <v>0</v>
      </c>
    </row>
    <row r="2337" spans="1:14" ht="14.5" hidden="1">
      <c r="A2337" s="252"/>
      <c r="B2337" s="137"/>
      <c r="C2337" s="138"/>
      <c r="D2337" s="158"/>
      <c r="E2337" s="140"/>
      <c r="F2337" s="121"/>
      <c r="G2337" s="160" t="e">
        <f ca="1">_xludf.IFS(F2337=BASE_DATOS!R$2,"N/A",F2337=BASE_DATOS!R$3,"N/A",F2337=BASE_DATOS!R$4,"INDICAR",F2337=BASE_DATOS!R$7,"N/A",F2337=BASE_DATOS!R$5,"INDICAR",F2337=BASE_DATOS!R$6,"INDICAR",F2337=BASE_DATOS!R$8," INDICAR",F2337=BASE_DATOS!R$9," ")</f>
        <v>#NAME?</v>
      </c>
      <c r="H2337" s="121"/>
      <c r="I2337" s="122"/>
      <c r="J2337" s="122"/>
      <c r="K2337" s="122"/>
      <c r="L2337" s="122"/>
      <c r="M2337" s="122"/>
      <c r="N2337" s="123">
        <f t="shared" si="59"/>
        <v>0</v>
      </c>
    </row>
    <row r="2338" spans="1:14" ht="14.5" hidden="1">
      <c r="A2338" s="252"/>
      <c r="B2338" s="137"/>
      <c r="C2338" s="138"/>
      <c r="D2338" s="158"/>
      <c r="E2338" s="140"/>
      <c r="F2338" s="121"/>
      <c r="G2338" s="160" t="e">
        <f ca="1">_xludf.IFS(F2338=BASE_DATOS!R$2,"N/A",F2338=BASE_DATOS!R$3,"N/A",F2338=BASE_DATOS!R$4,"INDICAR",F2338=BASE_DATOS!R$7,"N/A",F2338=BASE_DATOS!R$5,"INDICAR",F2338=BASE_DATOS!R$6,"INDICAR",F2338=BASE_DATOS!R$8," INDICAR",F2338=BASE_DATOS!R$9," ")</f>
        <v>#NAME?</v>
      </c>
      <c r="H2338" s="121"/>
      <c r="I2338" s="122"/>
      <c r="J2338" s="122"/>
      <c r="K2338" s="122"/>
      <c r="L2338" s="122"/>
      <c r="M2338" s="122"/>
      <c r="N2338" s="123">
        <f t="shared" si="59"/>
        <v>0</v>
      </c>
    </row>
    <row r="2339" spans="1:14" ht="14.5" hidden="1">
      <c r="A2339" s="252"/>
      <c r="B2339" s="137"/>
      <c r="C2339" s="138"/>
      <c r="D2339" s="158"/>
      <c r="E2339" s="140"/>
      <c r="F2339" s="121"/>
      <c r="G2339" s="160" t="e">
        <f ca="1">_xludf.IFS(F2339=BASE_DATOS!R$2,"N/A",F2339=BASE_DATOS!R$3,"N/A",F2339=BASE_DATOS!R$4,"INDICAR",F2339=BASE_DATOS!R$7,"N/A",F2339=BASE_DATOS!R$5,"INDICAR",F2339=BASE_DATOS!R$6,"INDICAR",F2339=BASE_DATOS!R$8," INDICAR",F2339=BASE_DATOS!R$9," ")</f>
        <v>#NAME?</v>
      </c>
      <c r="H2339" s="121"/>
      <c r="I2339" s="122"/>
      <c r="J2339" s="122"/>
      <c r="K2339" s="122"/>
      <c r="L2339" s="122"/>
      <c r="M2339" s="122"/>
      <c r="N2339" s="123">
        <f t="shared" si="59"/>
        <v>0</v>
      </c>
    </row>
    <row r="2340" spans="1:14" ht="14.5" hidden="1">
      <c r="A2340" s="252"/>
      <c r="B2340" s="137"/>
      <c r="C2340" s="138"/>
      <c r="D2340" s="158"/>
      <c r="E2340" s="140"/>
      <c r="F2340" s="121"/>
      <c r="G2340" s="160" t="e">
        <f ca="1">_xludf.IFS(F2340=BASE_DATOS!R$2,"N/A",F2340=BASE_DATOS!R$3,"N/A",F2340=BASE_DATOS!R$4,"INDICAR",F2340=BASE_DATOS!R$7,"N/A",F2340=BASE_DATOS!R$5,"INDICAR",F2340=BASE_DATOS!R$6,"INDICAR",F2340=BASE_DATOS!R$8," INDICAR",F2340=BASE_DATOS!R$9," ")</f>
        <v>#NAME?</v>
      </c>
      <c r="H2340" s="121"/>
      <c r="I2340" s="122"/>
      <c r="J2340" s="122"/>
      <c r="K2340" s="122"/>
      <c r="L2340" s="122"/>
      <c r="M2340" s="122"/>
      <c r="N2340" s="123">
        <f t="shared" si="59"/>
        <v>0</v>
      </c>
    </row>
    <row r="2341" spans="1:14" ht="14.5" hidden="1">
      <c r="A2341" s="252"/>
      <c r="B2341" s="137"/>
      <c r="C2341" s="138"/>
      <c r="D2341" s="158"/>
      <c r="E2341" s="140"/>
      <c r="F2341" s="121"/>
      <c r="G2341" s="160" t="e">
        <f ca="1">_xludf.IFS(F2341=BASE_DATOS!R$2,"N/A",F2341=BASE_DATOS!R$3,"N/A",F2341=BASE_DATOS!R$4,"INDICAR",F2341=BASE_DATOS!R$7,"N/A",F2341=BASE_DATOS!R$5,"INDICAR",F2341=BASE_DATOS!R$6,"INDICAR",F2341=BASE_DATOS!R$8," INDICAR",F2341=BASE_DATOS!R$9," ")</f>
        <v>#NAME?</v>
      </c>
      <c r="H2341" s="121"/>
      <c r="I2341" s="122"/>
      <c r="J2341" s="122"/>
      <c r="K2341" s="122"/>
      <c r="L2341" s="122"/>
      <c r="M2341" s="122"/>
      <c r="N2341" s="123">
        <f t="shared" si="59"/>
        <v>0</v>
      </c>
    </row>
    <row r="2342" spans="1:14" ht="14.5" hidden="1">
      <c r="A2342" s="253"/>
      <c r="B2342" s="137"/>
      <c r="C2342" s="140"/>
      <c r="D2342" s="158"/>
      <c r="E2342" s="140"/>
      <c r="F2342" s="121"/>
      <c r="G2342" s="160" t="e">
        <f ca="1">_xludf.IFS(F2342=BASE_DATOS!R$2,"N/A",F2342=BASE_DATOS!R$3,"N/A",F2342=BASE_DATOS!R$4,"INDICAR",F2342=BASE_DATOS!R$7,"N/A",F2342=BASE_DATOS!R$5,"INDICAR",F2342=BASE_DATOS!R$6,"INDICAR",F2342=BASE_DATOS!R$8," INDICAR",F2342=BASE_DATOS!R$9," ")</f>
        <v>#NAME?</v>
      </c>
      <c r="H2342" s="121"/>
      <c r="I2342" s="122"/>
      <c r="J2342" s="122"/>
      <c r="K2342" s="122"/>
      <c r="L2342" s="122"/>
      <c r="M2342" s="122"/>
      <c r="N2342" s="123">
        <f t="shared" si="59"/>
        <v>0</v>
      </c>
    </row>
    <row r="2343" spans="1:14" ht="14.5" hidden="1">
      <c r="A2343" s="251"/>
      <c r="B2343" s="137"/>
      <c r="C2343" s="138"/>
      <c r="D2343" s="158"/>
      <c r="E2343" s="140"/>
      <c r="F2343" s="121"/>
      <c r="G2343" s="160" t="e">
        <f ca="1">_xludf.IFS(F2343=BASE_DATOS!R$2,"N/A",F2343=BASE_DATOS!R$3,"N/A",F2343=BASE_DATOS!R$4,"INDICAR",F2343=BASE_DATOS!R$7,"N/A",F2343=BASE_DATOS!R$5,"INDICAR",F2343=BASE_DATOS!R$6,"INDICAR",F2343=BASE_DATOS!R$8," INDICAR",F2343=BASE_DATOS!R$9," ")</f>
        <v>#NAME?</v>
      </c>
      <c r="H2343" s="121"/>
      <c r="I2343" s="122"/>
      <c r="J2343" s="122"/>
      <c r="K2343" s="122"/>
      <c r="L2343" s="122"/>
      <c r="M2343" s="122"/>
      <c r="N2343" s="123">
        <f t="shared" si="59"/>
        <v>0</v>
      </c>
    </row>
    <row r="2344" spans="1:14" ht="14.5" hidden="1">
      <c r="A2344" s="252"/>
      <c r="B2344" s="137"/>
      <c r="C2344" s="138"/>
      <c r="D2344" s="158"/>
      <c r="E2344" s="140"/>
      <c r="F2344" s="121"/>
      <c r="G2344" s="160" t="e">
        <f ca="1">_xludf.IFS(F2344=BASE_DATOS!R$2,"N/A",F2344=BASE_DATOS!R$3,"N/A",F2344=BASE_DATOS!R$4,"INDICAR",F2344=BASE_DATOS!R$7,"N/A",F2344=BASE_DATOS!R$5,"INDICAR",F2344=BASE_DATOS!R$6,"INDICAR",F2344=BASE_DATOS!R$8," INDICAR",F2344=BASE_DATOS!R$9," ")</f>
        <v>#NAME?</v>
      </c>
      <c r="H2344" s="121"/>
      <c r="I2344" s="122"/>
      <c r="J2344" s="122"/>
      <c r="K2344" s="122"/>
      <c r="L2344" s="122"/>
      <c r="M2344" s="122"/>
      <c r="N2344" s="123">
        <f t="shared" si="59"/>
        <v>0</v>
      </c>
    </row>
    <row r="2345" spans="1:14" ht="14.5" hidden="1">
      <c r="A2345" s="252"/>
      <c r="B2345" s="137"/>
      <c r="C2345" s="138"/>
      <c r="D2345" s="158"/>
      <c r="E2345" s="140"/>
      <c r="F2345" s="121"/>
      <c r="G2345" s="160" t="e">
        <f ca="1">_xludf.IFS(F2345=BASE_DATOS!R$2,"N/A",F2345=BASE_DATOS!R$3,"N/A",F2345=BASE_DATOS!R$4,"INDICAR",F2345=BASE_DATOS!R$7,"N/A",F2345=BASE_DATOS!R$5,"INDICAR",F2345=BASE_DATOS!R$6,"INDICAR",F2345=BASE_DATOS!R$8," INDICAR",F2345=BASE_DATOS!R$9," ")</f>
        <v>#NAME?</v>
      </c>
      <c r="H2345" s="121"/>
      <c r="I2345" s="122"/>
      <c r="J2345" s="122"/>
      <c r="K2345" s="122"/>
      <c r="L2345" s="122"/>
      <c r="M2345" s="122"/>
      <c r="N2345" s="123">
        <f t="shared" si="59"/>
        <v>0</v>
      </c>
    </row>
    <row r="2346" spans="1:14" ht="14.5" hidden="1">
      <c r="A2346" s="252"/>
      <c r="B2346" s="137"/>
      <c r="C2346" s="138"/>
      <c r="D2346" s="158"/>
      <c r="E2346" s="140"/>
      <c r="F2346" s="121"/>
      <c r="G2346" s="160" t="e">
        <f ca="1">_xludf.IFS(F2346=BASE_DATOS!R$2,"N/A",F2346=BASE_DATOS!R$3,"N/A",F2346=BASE_DATOS!R$4,"INDICAR",F2346=BASE_DATOS!R$7,"N/A",F2346=BASE_DATOS!R$5,"INDICAR",F2346=BASE_DATOS!R$6,"INDICAR",F2346=BASE_DATOS!R$8," INDICAR",F2346=BASE_DATOS!R$9," ")</f>
        <v>#NAME?</v>
      </c>
      <c r="H2346" s="121"/>
      <c r="I2346" s="122"/>
      <c r="J2346" s="122"/>
      <c r="K2346" s="122"/>
      <c r="L2346" s="122"/>
      <c r="M2346" s="122"/>
      <c r="N2346" s="123">
        <f t="shared" si="59"/>
        <v>0</v>
      </c>
    </row>
    <row r="2347" spans="1:14" ht="14.5" hidden="1">
      <c r="A2347" s="252"/>
      <c r="B2347" s="137"/>
      <c r="C2347" s="138"/>
      <c r="D2347" s="158"/>
      <c r="E2347" s="140"/>
      <c r="F2347" s="121"/>
      <c r="G2347" s="160" t="e">
        <f ca="1">_xludf.IFS(F2347=BASE_DATOS!R$2,"N/A",F2347=BASE_DATOS!R$3,"N/A",F2347=BASE_DATOS!R$4,"INDICAR",F2347=BASE_DATOS!R$7,"N/A",F2347=BASE_DATOS!R$5,"INDICAR",F2347=BASE_DATOS!R$6,"INDICAR",F2347=BASE_DATOS!R$8," INDICAR",F2347=BASE_DATOS!R$9," ")</f>
        <v>#NAME?</v>
      </c>
      <c r="H2347" s="121"/>
      <c r="I2347" s="122"/>
      <c r="J2347" s="122"/>
      <c r="K2347" s="122"/>
      <c r="L2347" s="122"/>
      <c r="M2347" s="122"/>
      <c r="N2347" s="123">
        <f t="shared" si="59"/>
        <v>0</v>
      </c>
    </row>
    <row r="2348" spans="1:14" ht="14.5" hidden="1">
      <c r="A2348" s="252"/>
      <c r="B2348" s="137"/>
      <c r="C2348" s="138"/>
      <c r="D2348" s="158"/>
      <c r="E2348" s="140"/>
      <c r="F2348" s="121"/>
      <c r="G2348" s="160" t="e">
        <f ca="1">_xludf.IFS(F2348=BASE_DATOS!R$2,"N/A",F2348=BASE_DATOS!R$3,"N/A",F2348=BASE_DATOS!R$4,"INDICAR",F2348=BASE_DATOS!R$7,"N/A",F2348=BASE_DATOS!R$5,"INDICAR",F2348=BASE_DATOS!R$6,"INDICAR",F2348=BASE_DATOS!R$8," INDICAR",F2348=BASE_DATOS!R$9," ")</f>
        <v>#NAME?</v>
      </c>
      <c r="H2348" s="121"/>
      <c r="I2348" s="122"/>
      <c r="J2348" s="122"/>
      <c r="K2348" s="122"/>
      <c r="L2348" s="122"/>
      <c r="M2348" s="122"/>
      <c r="N2348" s="123">
        <f t="shared" si="59"/>
        <v>0</v>
      </c>
    </row>
    <row r="2349" spans="1:14" ht="14.5" hidden="1">
      <c r="A2349" s="252"/>
      <c r="B2349" s="137"/>
      <c r="C2349" s="138"/>
      <c r="D2349" s="158"/>
      <c r="E2349" s="140"/>
      <c r="F2349" s="121"/>
      <c r="G2349" s="160" t="e">
        <f ca="1">_xludf.IFS(F2349=BASE_DATOS!R$2,"N/A",F2349=BASE_DATOS!R$3,"N/A",F2349=BASE_DATOS!R$4,"INDICAR",F2349=BASE_DATOS!R$7,"N/A",F2349=BASE_DATOS!R$5,"INDICAR",F2349=BASE_DATOS!R$6,"INDICAR",F2349=BASE_DATOS!R$8," INDICAR",F2349=BASE_DATOS!R$9," ")</f>
        <v>#NAME?</v>
      </c>
      <c r="H2349" s="121"/>
      <c r="I2349" s="122"/>
      <c r="J2349" s="122"/>
      <c r="K2349" s="122"/>
      <c r="L2349" s="122"/>
      <c r="M2349" s="122"/>
      <c r="N2349" s="123">
        <f t="shared" si="59"/>
        <v>0</v>
      </c>
    </row>
    <row r="2350" spans="1:14" ht="14.5" hidden="1">
      <c r="A2350" s="252"/>
      <c r="B2350" s="137"/>
      <c r="C2350" s="138"/>
      <c r="D2350" s="158"/>
      <c r="E2350" s="140"/>
      <c r="F2350" s="121"/>
      <c r="G2350" s="160" t="e">
        <f ca="1">_xludf.IFS(F2350=BASE_DATOS!R$2,"N/A",F2350=BASE_DATOS!R$3,"N/A",F2350=BASE_DATOS!R$4,"INDICAR",F2350=BASE_DATOS!R$7,"N/A",F2350=BASE_DATOS!R$5,"INDICAR",F2350=BASE_DATOS!R$6,"INDICAR",F2350=BASE_DATOS!R$8," INDICAR",F2350=BASE_DATOS!R$9," ")</f>
        <v>#NAME?</v>
      </c>
      <c r="H2350" s="121"/>
      <c r="I2350" s="122"/>
      <c r="J2350" s="122"/>
      <c r="K2350" s="122"/>
      <c r="L2350" s="122"/>
      <c r="M2350" s="122"/>
      <c r="N2350" s="123">
        <f t="shared" si="59"/>
        <v>0</v>
      </c>
    </row>
    <row r="2351" spans="1:14" ht="14.5" hidden="1">
      <c r="A2351" s="252"/>
      <c r="B2351" s="137"/>
      <c r="C2351" s="138"/>
      <c r="D2351" s="158"/>
      <c r="E2351" s="140"/>
      <c r="F2351" s="121"/>
      <c r="G2351" s="160" t="e">
        <f ca="1">_xludf.IFS(F2351=BASE_DATOS!R$2,"N/A",F2351=BASE_DATOS!R$3,"N/A",F2351=BASE_DATOS!R$4,"INDICAR",F2351=BASE_DATOS!R$7,"N/A",F2351=BASE_DATOS!R$5,"INDICAR",F2351=BASE_DATOS!R$6,"INDICAR",F2351=BASE_DATOS!R$8," INDICAR",F2351=BASE_DATOS!R$9," ")</f>
        <v>#NAME?</v>
      </c>
      <c r="H2351" s="121"/>
      <c r="I2351" s="122"/>
      <c r="J2351" s="122"/>
      <c r="K2351" s="122"/>
      <c r="L2351" s="122"/>
      <c r="M2351" s="122"/>
      <c r="N2351" s="123">
        <f t="shared" si="59"/>
        <v>0</v>
      </c>
    </row>
    <row r="2352" spans="1:14" ht="14.5" hidden="1">
      <c r="A2352" s="252"/>
      <c r="B2352" s="137"/>
      <c r="C2352" s="138"/>
      <c r="D2352" s="158"/>
      <c r="E2352" s="140"/>
      <c r="F2352" s="121"/>
      <c r="G2352" s="160" t="e">
        <f ca="1">_xludf.IFS(F2352=BASE_DATOS!R$2,"N/A",F2352=BASE_DATOS!R$3,"N/A",F2352=BASE_DATOS!R$4,"INDICAR",F2352=BASE_DATOS!R$7,"N/A",F2352=BASE_DATOS!R$5,"INDICAR",F2352=BASE_DATOS!R$6,"INDICAR",F2352=BASE_DATOS!R$8," INDICAR",F2352=BASE_DATOS!R$9," ")</f>
        <v>#NAME?</v>
      </c>
      <c r="H2352" s="121"/>
      <c r="I2352" s="122"/>
      <c r="J2352" s="122"/>
      <c r="K2352" s="122"/>
      <c r="L2352" s="122"/>
      <c r="M2352" s="122"/>
      <c r="N2352" s="123">
        <f t="shared" si="59"/>
        <v>0</v>
      </c>
    </row>
    <row r="2353" spans="1:14" ht="14.5" hidden="1">
      <c r="A2353" s="253"/>
      <c r="B2353" s="137"/>
      <c r="C2353" s="140"/>
      <c r="D2353" s="158"/>
      <c r="E2353" s="140"/>
      <c r="F2353" s="121"/>
      <c r="G2353" s="160" t="e">
        <f ca="1">_xludf.IFS(F2353=BASE_DATOS!R$2,"N/A",F2353=BASE_DATOS!R$3,"N/A",F2353=BASE_DATOS!R$4,"INDICAR",F2353=BASE_DATOS!R$7,"N/A",F2353=BASE_DATOS!R$5,"INDICAR",F2353=BASE_DATOS!R$6,"INDICAR",F2353=BASE_DATOS!R$8," INDICAR",F2353=BASE_DATOS!R$9," ")</f>
        <v>#NAME?</v>
      </c>
      <c r="H2353" s="121"/>
      <c r="I2353" s="122"/>
      <c r="J2353" s="122"/>
      <c r="K2353" s="122"/>
      <c r="L2353" s="122"/>
      <c r="M2353" s="122"/>
      <c r="N2353" s="123">
        <f t="shared" si="59"/>
        <v>0</v>
      </c>
    </row>
    <row r="2354" spans="1:14" ht="14.5" hidden="1">
      <c r="A2354" s="251"/>
      <c r="B2354" s="137"/>
      <c r="C2354" s="138"/>
      <c r="D2354" s="158"/>
      <c r="E2354" s="140"/>
      <c r="F2354" s="121"/>
      <c r="G2354" s="160" t="e">
        <f ca="1">_xludf.IFS(F2354=BASE_DATOS!R$2,"N/A",F2354=BASE_DATOS!R$3,"N/A",F2354=BASE_DATOS!R$4,"INDICAR",F2354=BASE_DATOS!R$7,"N/A",F2354=BASE_DATOS!R$5,"INDICAR",F2354=BASE_DATOS!R$6,"INDICAR",F2354=BASE_DATOS!R$8," INDICAR",F2354=BASE_DATOS!R$9," ")</f>
        <v>#NAME?</v>
      </c>
      <c r="H2354" s="121"/>
      <c r="I2354" s="122"/>
      <c r="J2354" s="122"/>
      <c r="K2354" s="122"/>
      <c r="L2354" s="122"/>
      <c r="M2354" s="122"/>
      <c r="N2354" s="123">
        <f t="shared" si="59"/>
        <v>0</v>
      </c>
    </row>
    <row r="2355" spans="1:14" ht="14.5" hidden="1">
      <c r="A2355" s="252"/>
      <c r="B2355" s="137"/>
      <c r="C2355" s="138"/>
      <c r="D2355" s="158"/>
      <c r="E2355" s="140"/>
      <c r="F2355" s="121"/>
      <c r="G2355" s="160" t="e">
        <f ca="1">_xludf.IFS(F2355=BASE_DATOS!R$2,"N/A",F2355=BASE_DATOS!R$3,"N/A",F2355=BASE_DATOS!R$4,"INDICAR",F2355=BASE_DATOS!R$7,"N/A",F2355=BASE_DATOS!R$5,"INDICAR",F2355=BASE_DATOS!R$6,"INDICAR",F2355=BASE_DATOS!R$8," INDICAR",F2355=BASE_DATOS!R$9," ")</f>
        <v>#NAME?</v>
      </c>
      <c r="H2355" s="121"/>
      <c r="I2355" s="122"/>
      <c r="J2355" s="122"/>
      <c r="K2355" s="122"/>
      <c r="L2355" s="122"/>
      <c r="M2355" s="122"/>
      <c r="N2355" s="123">
        <f t="shared" si="59"/>
        <v>0</v>
      </c>
    </row>
    <row r="2356" spans="1:14" ht="14.5" hidden="1">
      <c r="A2356" s="252"/>
      <c r="B2356" s="137"/>
      <c r="C2356" s="138"/>
      <c r="D2356" s="158"/>
      <c r="E2356" s="140"/>
      <c r="F2356" s="121"/>
      <c r="G2356" s="160" t="e">
        <f ca="1">_xludf.IFS(F2356=BASE_DATOS!R$2,"N/A",F2356=BASE_DATOS!R$3,"N/A",F2356=BASE_DATOS!R$4,"INDICAR",F2356=BASE_DATOS!R$7,"N/A",F2356=BASE_DATOS!R$5,"INDICAR",F2356=BASE_DATOS!R$6,"INDICAR",F2356=BASE_DATOS!R$8," INDICAR",F2356=BASE_DATOS!R$9," ")</f>
        <v>#NAME?</v>
      </c>
      <c r="H2356" s="121"/>
      <c r="I2356" s="122"/>
      <c r="J2356" s="122"/>
      <c r="K2356" s="122"/>
      <c r="L2356" s="122"/>
      <c r="M2356" s="122"/>
      <c r="N2356" s="123">
        <f t="shared" si="59"/>
        <v>0</v>
      </c>
    </row>
    <row r="2357" spans="1:14" ht="14.5" hidden="1">
      <c r="A2357" s="252"/>
      <c r="B2357" s="137"/>
      <c r="C2357" s="138"/>
      <c r="D2357" s="158"/>
      <c r="E2357" s="140"/>
      <c r="F2357" s="121"/>
      <c r="G2357" s="160" t="e">
        <f ca="1">_xludf.IFS(F2357=BASE_DATOS!R$2,"N/A",F2357=BASE_DATOS!R$3,"N/A",F2357=BASE_DATOS!R$4,"INDICAR",F2357=BASE_DATOS!R$7,"N/A",F2357=BASE_DATOS!R$5,"INDICAR",F2357=BASE_DATOS!R$6,"INDICAR",F2357=BASE_DATOS!R$8," INDICAR",F2357=BASE_DATOS!R$9," ")</f>
        <v>#NAME?</v>
      </c>
      <c r="H2357" s="121"/>
      <c r="I2357" s="122"/>
      <c r="J2357" s="122"/>
      <c r="K2357" s="122"/>
      <c r="L2357" s="122"/>
      <c r="M2357" s="122"/>
      <c r="N2357" s="123">
        <f t="shared" si="59"/>
        <v>0</v>
      </c>
    </row>
    <row r="2358" spans="1:14" ht="14.5" hidden="1">
      <c r="A2358" s="252"/>
      <c r="B2358" s="137"/>
      <c r="C2358" s="138"/>
      <c r="D2358" s="158"/>
      <c r="E2358" s="140"/>
      <c r="F2358" s="121"/>
      <c r="G2358" s="160" t="e">
        <f ca="1">_xludf.IFS(F2358=BASE_DATOS!R$2,"N/A",F2358=BASE_DATOS!R$3,"N/A",F2358=BASE_DATOS!R$4,"INDICAR",F2358=BASE_DATOS!R$7,"N/A",F2358=BASE_DATOS!R$5,"INDICAR",F2358=BASE_DATOS!R$6,"INDICAR",F2358=BASE_DATOS!R$8," INDICAR",F2358=BASE_DATOS!R$9," ")</f>
        <v>#NAME?</v>
      </c>
      <c r="H2358" s="121"/>
      <c r="I2358" s="122"/>
      <c r="J2358" s="122"/>
      <c r="K2358" s="122"/>
      <c r="L2358" s="122"/>
      <c r="M2358" s="122"/>
      <c r="N2358" s="123">
        <f t="shared" si="59"/>
        <v>0</v>
      </c>
    </row>
    <row r="2359" spans="1:14" ht="14.5" hidden="1">
      <c r="A2359" s="252"/>
      <c r="B2359" s="137"/>
      <c r="C2359" s="138"/>
      <c r="D2359" s="158"/>
      <c r="E2359" s="140"/>
      <c r="F2359" s="121"/>
      <c r="G2359" s="160" t="e">
        <f ca="1">_xludf.IFS(F2359=BASE_DATOS!R$2,"N/A",F2359=BASE_DATOS!R$3,"N/A",F2359=BASE_DATOS!R$4,"INDICAR",F2359=BASE_DATOS!R$7,"N/A",F2359=BASE_DATOS!R$5,"INDICAR",F2359=BASE_DATOS!R$6,"INDICAR",F2359=BASE_DATOS!R$8," INDICAR",F2359=BASE_DATOS!R$9," ")</f>
        <v>#NAME?</v>
      </c>
      <c r="H2359" s="121"/>
      <c r="I2359" s="122"/>
      <c r="J2359" s="122"/>
      <c r="K2359" s="122"/>
      <c r="L2359" s="122"/>
      <c r="M2359" s="122"/>
      <c r="N2359" s="123">
        <f t="shared" si="59"/>
        <v>0</v>
      </c>
    </row>
    <row r="2360" spans="1:14" ht="14.5" hidden="1">
      <c r="A2360" s="252"/>
      <c r="B2360" s="137"/>
      <c r="C2360" s="138"/>
      <c r="D2360" s="158"/>
      <c r="E2360" s="140"/>
      <c r="F2360" s="121"/>
      <c r="G2360" s="160" t="e">
        <f ca="1">_xludf.IFS(F2360=BASE_DATOS!R$2,"N/A",F2360=BASE_DATOS!R$3,"N/A",F2360=BASE_DATOS!R$4,"INDICAR",F2360=BASE_DATOS!R$7,"N/A",F2360=BASE_DATOS!R$5,"INDICAR",F2360=BASE_DATOS!R$6,"INDICAR",F2360=BASE_DATOS!R$8," INDICAR",F2360=BASE_DATOS!R$9," ")</f>
        <v>#NAME?</v>
      </c>
      <c r="H2360" s="121"/>
      <c r="I2360" s="122"/>
      <c r="J2360" s="122"/>
      <c r="K2360" s="122"/>
      <c r="L2360" s="122"/>
      <c r="M2360" s="122"/>
      <c r="N2360" s="123">
        <f t="shared" si="59"/>
        <v>0</v>
      </c>
    </row>
    <row r="2361" spans="1:14" ht="14.5" hidden="1">
      <c r="A2361" s="252"/>
      <c r="B2361" s="137"/>
      <c r="C2361" s="138"/>
      <c r="D2361" s="158"/>
      <c r="E2361" s="140"/>
      <c r="F2361" s="121"/>
      <c r="G2361" s="160" t="e">
        <f ca="1">_xludf.IFS(F2361=BASE_DATOS!R$2,"N/A",F2361=BASE_DATOS!R$3,"N/A",F2361=BASE_DATOS!R$4,"INDICAR",F2361=BASE_DATOS!R$7,"N/A",F2361=BASE_DATOS!R$5,"INDICAR",F2361=BASE_DATOS!R$6,"INDICAR",F2361=BASE_DATOS!R$8," INDICAR",F2361=BASE_DATOS!R$9," ")</f>
        <v>#NAME?</v>
      </c>
      <c r="H2361" s="121"/>
      <c r="I2361" s="122"/>
      <c r="J2361" s="122"/>
      <c r="K2361" s="122"/>
      <c r="L2361" s="122"/>
      <c r="M2361" s="122"/>
      <c r="N2361" s="123">
        <f t="shared" si="59"/>
        <v>0</v>
      </c>
    </row>
    <row r="2362" spans="1:14" ht="14.5" hidden="1">
      <c r="A2362" s="252"/>
      <c r="B2362" s="137"/>
      <c r="C2362" s="138"/>
      <c r="D2362" s="158"/>
      <c r="E2362" s="140"/>
      <c r="F2362" s="121"/>
      <c r="G2362" s="160" t="e">
        <f ca="1">_xludf.IFS(F2362=BASE_DATOS!R$2,"N/A",F2362=BASE_DATOS!R$3,"N/A",F2362=BASE_DATOS!R$4,"INDICAR",F2362=BASE_DATOS!R$7,"N/A",F2362=BASE_DATOS!R$5,"INDICAR",F2362=BASE_DATOS!R$6,"INDICAR",F2362=BASE_DATOS!R$8," INDICAR",F2362=BASE_DATOS!R$9," ")</f>
        <v>#NAME?</v>
      </c>
      <c r="H2362" s="121"/>
      <c r="I2362" s="122"/>
      <c r="J2362" s="122"/>
      <c r="K2362" s="122"/>
      <c r="L2362" s="122"/>
      <c r="M2362" s="122"/>
      <c r="N2362" s="123">
        <f t="shared" si="59"/>
        <v>0</v>
      </c>
    </row>
    <row r="2363" spans="1:14" ht="14.5" hidden="1">
      <c r="A2363" s="252"/>
      <c r="B2363" s="137"/>
      <c r="C2363" s="138"/>
      <c r="D2363" s="158"/>
      <c r="E2363" s="140"/>
      <c r="F2363" s="121"/>
      <c r="G2363" s="160" t="e">
        <f ca="1">_xludf.IFS(F2363=BASE_DATOS!R$2,"N/A",F2363=BASE_DATOS!R$3,"N/A",F2363=BASE_DATOS!R$4,"INDICAR",F2363=BASE_DATOS!R$7,"N/A",F2363=BASE_DATOS!R$5,"INDICAR",F2363=BASE_DATOS!R$6,"INDICAR",F2363=BASE_DATOS!R$8," INDICAR",F2363=BASE_DATOS!R$9," ")</f>
        <v>#NAME?</v>
      </c>
      <c r="H2363" s="121"/>
      <c r="I2363" s="122"/>
      <c r="J2363" s="122"/>
      <c r="K2363" s="122"/>
      <c r="L2363" s="122"/>
      <c r="M2363" s="122"/>
      <c r="N2363" s="123">
        <f t="shared" si="59"/>
        <v>0</v>
      </c>
    </row>
    <row r="2364" spans="1:14" ht="14.5" hidden="1">
      <c r="A2364" s="253"/>
      <c r="B2364" s="137"/>
      <c r="C2364" s="140"/>
      <c r="D2364" s="158"/>
      <c r="E2364" s="140"/>
      <c r="F2364" s="121"/>
      <c r="G2364" s="160" t="e">
        <f ca="1">_xludf.IFS(F2364=BASE_DATOS!R$2,"N/A",F2364=BASE_DATOS!R$3,"N/A",F2364=BASE_DATOS!R$4,"INDICAR",F2364=BASE_DATOS!R$7,"N/A",F2364=BASE_DATOS!R$5,"INDICAR",F2364=BASE_DATOS!R$6,"INDICAR",F2364=BASE_DATOS!R$8," INDICAR",F2364=BASE_DATOS!R$9," ")</f>
        <v>#NAME?</v>
      </c>
      <c r="H2364" s="121"/>
      <c r="I2364" s="122"/>
      <c r="J2364" s="122"/>
      <c r="K2364" s="122"/>
      <c r="L2364" s="122"/>
      <c r="M2364" s="122"/>
      <c r="N2364" s="123">
        <f t="shared" si="59"/>
        <v>0</v>
      </c>
    </row>
    <row r="2365" spans="1:14" ht="14.5" hidden="1">
      <c r="A2365" s="142"/>
      <c r="B2365" s="143"/>
      <c r="C2365" s="142"/>
      <c r="D2365" s="142"/>
      <c r="E2365" s="142"/>
      <c r="F2365" s="142"/>
      <c r="G2365" s="142"/>
      <c r="H2365" s="142"/>
      <c r="I2365" s="142"/>
      <c r="J2365" s="143"/>
      <c r="K2365" s="143"/>
      <c r="L2365" s="143"/>
      <c r="M2365" s="143"/>
      <c r="N2365" s="144"/>
    </row>
    <row r="2366" spans="1:14" ht="14.5" hidden="1">
      <c r="A2366" s="145"/>
      <c r="B2366" s="146"/>
      <c r="C2366" s="145"/>
      <c r="D2366" s="145"/>
      <c r="E2366" s="145"/>
      <c r="F2366" s="145"/>
      <c r="G2366" s="145"/>
      <c r="H2366" s="145"/>
      <c r="I2366" s="145"/>
      <c r="J2366" s="146"/>
      <c r="K2366" s="146"/>
      <c r="L2366" s="146"/>
      <c r="M2366" s="146"/>
      <c r="N2366" s="147"/>
    </row>
    <row r="2367" spans="1:14" ht="31.5" customHeight="1">
      <c r="A2367" s="254" t="s">
        <v>413</v>
      </c>
      <c r="B2367" s="255"/>
      <c r="C2367" s="254" t="s">
        <v>338</v>
      </c>
      <c r="D2367" s="256"/>
      <c r="E2367" s="256"/>
      <c r="F2367" s="256"/>
      <c r="G2367" s="256"/>
      <c r="H2367" s="256"/>
      <c r="I2367" s="256"/>
      <c r="J2367" s="256"/>
      <c r="K2367" s="256"/>
      <c r="L2367" s="256"/>
      <c r="M2367" s="256"/>
      <c r="N2367" s="255"/>
    </row>
    <row r="2368" spans="1:14" ht="31">
      <c r="A2368" s="99" t="s">
        <v>19</v>
      </c>
      <c r="B2368" s="254" t="s">
        <v>166</v>
      </c>
      <c r="C2368" s="255"/>
      <c r="D2368" s="99" t="s">
        <v>447</v>
      </c>
      <c r="E2368" s="258" t="str">
        <f t="array" ref="E2368">INDEX(BASE_DATOS!U$2:U$103,MATCH(C2367,BASE_DATOS!W$2:W$103,0))</f>
        <v>Posicionar la UNA como referente en las regiones y territorios mediante el fortalecimiento de las Sedes y Sección Regional y las acciones de colaboración y articulación entre facultades, Centros, universidades y otras instituciones para promover el desarrollo humano sostenible e incidir en el bienestar integral de las comunidades en todo el país</v>
      </c>
      <c r="F2368" s="256"/>
      <c r="G2368" s="256"/>
      <c r="H2368" s="256"/>
      <c r="I2368" s="256"/>
      <c r="J2368" s="256"/>
      <c r="K2368" s="256"/>
      <c r="L2368" s="256"/>
      <c r="M2368" s="256"/>
      <c r="N2368" s="255"/>
    </row>
    <row r="2369" spans="1:14" ht="28.5" customHeight="1">
      <c r="A2369" s="259" t="s">
        <v>415</v>
      </c>
      <c r="B2369" s="277" t="s">
        <v>357</v>
      </c>
      <c r="C2369" s="261"/>
      <c r="D2369" s="262"/>
      <c r="E2369" s="268" t="s">
        <v>416</v>
      </c>
      <c r="F2369" s="273" t="str">
        <f t="array" ref="F2369">INDEX(BASE_DATOS!Y$2:Y$103,MATCH(B2369,BASE_DATOS!X$2:X$103,0))</f>
        <v>P. Institucionales E.O. 
P.I. Desarrollo regional</v>
      </c>
      <c r="G2369" s="247"/>
      <c r="H2369" s="247"/>
      <c r="I2369" s="274" t="s">
        <v>417</v>
      </c>
      <c r="J2369" s="283" t="str">
        <f t="array" ref="J2369">INDEX(BASE_DATOS!Z$2:Z$103,MATCH(B2369,BASE_DATOS!X$2:X$103,0))</f>
        <v>Cantidad de espacios de participación estudiantil para el desarrollo regional</v>
      </c>
      <c r="K2369" s="256"/>
      <c r="L2369" s="256"/>
      <c r="M2369" s="256"/>
      <c r="N2369" s="255"/>
    </row>
    <row r="2370" spans="1:14" ht="15.75" customHeight="1">
      <c r="A2370" s="252"/>
      <c r="B2370" s="263"/>
      <c r="C2370" s="247"/>
      <c r="D2370" s="264"/>
      <c r="E2370" s="252"/>
      <c r="F2370" s="247"/>
      <c r="G2370" s="247"/>
      <c r="H2370" s="247"/>
      <c r="I2370" s="252"/>
      <c r="J2370" s="276"/>
      <c r="K2370" s="256"/>
      <c r="L2370" s="256"/>
      <c r="M2370" s="256"/>
      <c r="N2370" s="255"/>
    </row>
    <row r="2371" spans="1:14" ht="15.75" customHeight="1">
      <c r="A2371" s="252"/>
      <c r="B2371" s="263"/>
      <c r="C2371" s="247"/>
      <c r="D2371" s="264"/>
      <c r="E2371" s="252"/>
      <c r="F2371" s="247"/>
      <c r="G2371" s="247"/>
      <c r="H2371" s="247"/>
      <c r="I2371" s="252"/>
      <c r="J2371" s="276"/>
      <c r="K2371" s="256"/>
      <c r="L2371" s="256"/>
      <c r="M2371" s="256"/>
      <c r="N2371" s="255"/>
    </row>
    <row r="2372" spans="1:14" ht="15.75" customHeight="1">
      <c r="A2372" s="253"/>
      <c r="B2372" s="265"/>
      <c r="C2372" s="266"/>
      <c r="D2372" s="267"/>
      <c r="E2372" s="253"/>
      <c r="F2372" s="266"/>
      <c r="G2372" s="266"/>
      <c r="H2372" s="266"/>
      <c r="I2372" s="253"/>
      <c r="J2372" s="276"/>
      <c r="K2372" s="256"/>
      <c r="L2372" s="256"/>
      <c r="M2372" s="256"/>
      <c r="N2372" s="255"/>
    </row>
    <row r="2373" spans="1:14" ht="24" customHeight="1">
      <c r="A2373" s="269" t="s">
        <v>418</v>
      </c>
      <c r="B2373" s="269" t="s">
        <v>419</v>
      </c>
      <c r="C2373" s="270" t="s">
        <v>420</v>
      </c>
      <c r="D2373" s="269" t="s">
        <v>421</v>
      </c>
      <c r="E2373" s="269" t="s">
        <v>422</v>
      </c>
      <c r="F2373" s="272" t="s">
        <v>16</v>
      </c>
      <c r="G2373" s="269" t="s">
        <v>423</v>
      </c>
      <c r="H2373" s="269" t="s">
        <v>424</v>
      </c>
      <c r="I2373" s="271" t="s">
        <v>425</v>
      </c>
      <c r="J2373" s="256"/>
      <c r="K2373" s="256"/>
      <c r="L2373" s="256"/>
      <c r="M2373" s="256"/>
      <c r="N2373" s="255"/>
    </row>
    <row r="2374" spans="1:14" ht="24" customHeight="1">
      <c r="A2374" s="253"/>
      <c r="B2374" s="253"/>
      <c r="C2374" s="253"/>
      <c r="D2374" s="253"/>
      <c r="E2374" s="253"/>
      <c r="F2374" s="265"/>
      <c r="G2374" s="253"/>
      <c r="H2374" s="253"/>
      <c r="I2374" s="100">
        <v>2023</v>
      </c>
      <c r="J2374" s="100">
        <v>2024</v>
      </c>
      <c r="K2374" s="100">
        <v>2025</v>
      </c>
      <c r="L2374" s="100">
        <v>2026</v>
      </c>
      <c r="M2374" s="100">
        <v>2027</v>
      </c>
      <c r="N2374" s="148" t="s">
        <v>426</v>
      </c>
    </row>
    <row r="2375" spans="1:14" ht="25">
      <c r="A2375" s="293" t="s">
        <v>972</v>
      </c>
      <c r="B2375" s="137" t="s">
        <v>85</v>
      </c>
      <c r="C2375" s="138" t="s">
        <v>973</v>
      </c>
      <c r="D2375" s="159">
        <v>10</v>
      </c>
      <c r="E2375" s="113">
        <v>2</v>
      </c>
      <c r="F2375" s="114" t="s">
        <v>25</v>
      </c>
      <c r="G2375" s="107" t="s">
        <v>428</v>
      </c>
      <c r="H2375" s="114" t="s">
        <v>779</v>
      </c>
      <c r="I2375" s="154">
        <v>0.2</v>
      </c>
      <c r="J2375" s="154">
        <v>0.2</v>
      </c>
      <c r="K2375" s="154">
        <v>0.2</v>
      </c>
      <c r="L2375" s="154">
        <v>0.2</v>
      </c>
      <c r="M2375" s="154">
        <v>0.2</v>
      </c>
      <c r="N2375" s="109">
        <v>1</v>
      </c>
    </row>
    <row r="2376" spans="1:14" ht="25">
      <c r="A2376" s="249"/>
      <c r="B2376" s="137" t="s">
        <v>130</v>
      </c>
      <c r="C2376" s="138" t="s">
        <v>974</v>
      </c>
      <c r="D2376" s="158">
        <v>5</v>
      </c>
      <c r="E2376" s="140">
        <v>1</v>
      </c>
      <c r="F2376" s="121" t="s">
        <v>25</v>
      </c>
      <c r="G2376" s="160" t="e">
        <f ca="1">_xludf.IFS(F2376=BASE_DATOS!R$2,"N/A",F2376=BASE_DATOS!R$3,"N/A",F2376=BASE_DATOS!R$4,"INDICAR",F2376=BASE_DATOS!R$7,"N/A",F2376=BASE_DATOS!R$5,"INDICAR",F2376=BASE_DATOS!R$6,"INDICAR",F2376=BASE_DATOS!R$8," INDICAR",F2376=BASE_DATOS!R$9," ")</f>
        <v>#NAME?</v>
      </c>
      <c r="H2376" s="121" t="s">
        <v>430</v>
      </c>
      <c r="I2376" s="122">
        <v>0.2</v>
      </c>
      <c r="J2376" s="122">
        <v>0.2</v>
      </c>
      <c r="K2376" s="122">
        <v>0.2</v>
      </c>
      <c r="L2376" s="122">
        <v>0.2</v>
      </c>
      <c r="M2376" s="122">
        <v>0.2</v>
      </c>
      <c r="N2376" s="123">
        <f t="shared" ref="N2376:N2407" si="60">SUM(I2376:M2376)</f>
        <v>1</v>
      </c>
    </row>
    <row r="2377" spans="1:14" ht="37.5">
      <c r="A2377" s="249"/>
      <c r="B2377" s="137" t="s">
        <v>111</v>
      </c>
      <c r="C2377" s="140" t="s">
        <v>975</v>
      </c>
      <c r="D2377" s="158">
        <v>5</v>
      </c>
      <c r="E2377" s="140">
        <v>2</v>
      </c>
      <c r="F2377" s="121" t="s">
        <v>25</v>
      </c>
      <c r="G2377" s="160" t="e">
        <f ca="1">_xludf.IFS(F2377=BASE_DATOS!R$2,"N/A",F2377=BASE_DATOS!R$3,"N/A",F2377=BASE_DATOS!R$4,"INDICAR",F2377=BASE_DATOS!R$7,"N/A",F2377=BASE_DATOS!R$5,"INDICAR",F2377=BASE_DATOS!R$6,"INDICAR",F2377=BASE_DATOS!R$8," INDICAR",F2377=BASE_DATOS!R$9," ")</f>
        <v>#NAME?</v>
      </c>
      <c r="H2377" s="121" t="s">
        <v>430</v>
      </c>
      <c r="I2377" s="122">
        <v>0.2</v>
      </c>
      <c r="J2377" s="122">
        <v>0.2</v>
      </c>
      <c r="K2377" s="122">
        <v>0.2</v>
      </c>
      <c r="L2377" s="122">
        <v>0.2</v>
      </c>
      <c r="M2377" s="122">
        <v>0.2</v>
      </c>
      <c r="N2377" s="123">
        <f t="shared" si="60"/>
        <v>1</v>
      </c>
    </row>
    <row r="2378" spans="1:14" ht="29">
      <c r="A2378" s="249"/>
      <c r="B2378" s="137" t="s">
        <v>39</v>
      </c>
      <c r="C2378" s="138" t="s">
        <v>976</v>
      </c>
      <c r="D2378" s="162">
        <v>15</v>
      </c>
      <c r="E2378" s="103">
        <v>0</v>
      </c>
      <c r="F2378" s="126" t="s">
        <v>103</v>
      </c>
      <c r="G2378" s="141" t="e">
        <f ca="1">_xludf.IFS(F2378=BASE_DATOS!R$2,"N/A",F2378=BASE_DATOS!R$3,"N/A",F2378=BASE_DATOS!R$4,"INDICAR",F2378=BASE_DATOS!R$7,"N/A",F2378=BASE_DATOS!R$5,"INDICAR",F2378=BASE_DATOS!R$6,"INDICAR",F2378=BASE_DATOS!R$8," INDICAR",F2378=BASE_DATOS!R$9," ")</f>
        <v>#NAME?</v>
      </c>
      <c r="H2378" s="126" t="s">
        <v>430</v>
      </c>
      <c r="I2378" s="127">
        <v>0.2</v>
      </c>
      <c r="J2378" s="127">
        <v>0.2</v>
      </c>
      <c r="K2378" s="127">
        <v>0.2</v>
      </c>
      <c r="L2378" s="127">
        <v>0.2</v>
      </c>
      <c r="M2378" s="127">
        <v>0.2</v>
      </c>
      <c r="N2378" s="123">
        <f t="shared" si="60"/>
        <v>1</v>
      </c>
    </row>
    <row r="2379" spans="1:14" ht="50">
      <c r="A2379" s="249"/>
      <c r="B2379" s="137" t="s">
        <v>71</v>
      </c>
      <c r="C2379" s="138" t="s">
        <v>977</v>
      </c>
      <c r="D2379" s="158">
        <v>1</v>
      </c>
      <c r="E2379" s="140">
        <v>0</v>
      </c>
      <c r="F2379" s="121" t="s">
        <v>103</v>
      </c>
      <c r="G2379" s="160" t="e">
        <f ca="1">_xludf.IFS(F2379=BASE_DATOS!R$2,"N/A",F2379=BASE_DATOS!R$3,"N/A",F2379=BASE_DATOS!R$4,"INDICAR",F2379=BASE_DATOS!R$7,"N/A",F2379=BASE_DATOS!R$5,"INDICAR",F2379=BASE_DATOS!R$6,"INDICAR",F2379=BASE_DATOS!R$8," INDICAR",F2379=BASE_DATOS!R$9," ")</f>
        <v>#NAME?</v>
      </c>
      <c r="H2379" s="121" t="s">
        <v>509</v>
      </c>
      <c r="I2379" s="122">
        <v>0</v>
      </c>
      <c r="J2379" s="122">
        <v>0.25</v>
      </c>
      <c r="K2379" s="122">
        <v>0.25</v>
      </c>
      <c r="L2379" s="122">
        <v>0.25</v>
      </c>
      <c r="M2379" s="122">
        <v>0.25</v>
      </c>
      <c r="N2379" s="123">
        <f t="shared" si="60"/>
        <v>1</v>
      </c>
    </row>
    <row r="2380" spans="1:14" ht="37.5">
      <c r="A2380" s="249"/>
      <c r="B2380" s="137" t="s">
        <v>55</v>
      </c>
      <c r="C2380" s="138" t="s">
        <v>978</v>
      </c>
      <c r="D2380" s="158">
        <v>15</v>
      </c>
      <c r="E2380" s="140">
        <v>0</v>
      </c>
      <c r="F2380" s="121" t="s">
        <v>103</v>
      </c>
      <c r="G2380" s="160" t="e">
        <f ca="1">_xludf.IFS(F2380=BASE_DATOS!R$2,"N/A",F2380=BASE_DATOS!R$3,"N/A",F2380=BASE_DATOS!R$4,"INDICAR",F2380=BASE_DATOS!R$7,"N/A",F2380=BASE_DATOS!R$5,"INDICAR",F2380=BASE_DATOS!R$6,"INDICAR",F2380=BASE_DATOS!R$8," INDICAR",F2380=BASE_DATOS!R$9," ")</f>
        <v>#NAME?</v>
      </c>
      <c r="H2380" s="121" t="s">
        <v>430</v>
      </c>
      <c r="I2380" s="122">
        <v>0.2</v>
      </c>
      <c r="J2380" s="122">
        <v>0.2</v>
      </c>
      <c r="K2380" s="122">
        <v>0.2</v>
      </c>
      <c r="L2380" s="122">
        <v>0.2</v>
      </c>
      <c r="M2380" s="122">
        <v>0.2</v>
      </c>
      <c r="N2380" s="123">
        <f t="shared" si="60"/>
        <v>1</v>
      </c>
    </row>
    <row r="2381" spans="1:14" ht="37.5">
      <c r="A2381" s="249"/>
      <c r="B2381" s="137" t="s">
        <v>142</v>
      </c>
      <c r="C2381" s="138" t="s">
        <v>979</v>
      </c>
      <c r="D2381" s="158">
        <v>1</v>
      </c>
      <c r="E2381" s="140">
        <v>0</v>
      </c>
      <c r="F2381" s="121" t="s">
        <v>25</v>
      </c>
      <c r="G2381" s="160" t="e">
        <f ca="1">_xludf.IFS(F2381=BASE_DATOS!R$2,"N/A",F2381=BASE_DATOS!R$3,"N/A",F2381=BASE_DATOS!R$4,"INDICAR",F2381=BASE_DATOS!R$7,"N/A",F2381=BASE_DATOS!R$5,"INDICAR",F2381=BASE_DATOS!R$6,"INDICAR",F2381=BASE_DATOS!R$8," INDICAR",F2381=BASE_DATOS!R$9," ")</f>
        <v>#NAME?</v>
      </c>
      <c r="H2381" s="121" t="s">
        <v>464</v>
      </c>
      <c r="I2381" s="122"/>
      <c r="J2381" s="122">
        <v>0.5</v>
      </c>
      <c r="K2381" s="122">
        <v>0.5</v>
      </c>
      <c r="L2381" s="122"/>
      <c r="M2381" s="122"/>
      <c r="N2381" s="123">
        <f t="shared" si="60"/>
        <v>1</v>
      </c>
    </row>
    <row r="2382" spans="1:14" ht="62.5">
      <c r="A2382" s="249"/>
      <c r="B2382" s="137" t="s">
        <v>142</v>
      </c>
      <c r="C2382" s="138" t="s">
        <v>980</v>
      </c>
      <c r="D2382" s="158">
        <v>1</v>
      </c>
      <c r="E2382" s="140">
        <v>0</v>
      </c>
      <c r="F2382" s="121" t="s">
        <v>25</v>
      </c>
      <c r="G2382" s="160" t="e">
        <f ca="1">_xludf.IFS(F2382=BASE_DATOS!R$2,"N/A",F2382=BASE_DATOS!R$3,"N/A",F2382=BASE_DATOS!R$4,"INDICAR",F2382=BASE_DATOS!R$7,"N/A",F2382=BASE_DATOS!R$5,"INDICAR",F2382=BASE_DATOS!R$6,"INDICAR",F2382=BASE_DATOS!R$8," INDICAR",F2382=BASE_DATOS!R$9," ")</f>
        <v>#NAME?</v>
      </c>
      <c r="H2382" s="121" t="s">
        <v>430</v>
      </c>
      <c r="I2382" s="122">
        <v>0.2</v>
      </c>
      <c r="J2382" s="122">
        <v>0.2</v>
      </c>
      <c r="K2382" s="122">
        <v>0.2</v>
      </c>
      <c r="L2382" s="122">
        <v>0.2</v>
      </c>
      <c r="M2382" s="122">
        <v>0.2</v>
      </c>
      <c r="N2382" s="123">
        <f t="shared" si="60"/>
        <v>1</v>
      </c>
    </row>
    <row r="2383" spans="1:14" ht="25">
      <c r="A2383" s="249"/>
      <c r="B2383" s="137" t="s">
        <v>142</v>
      </c>
      <c r="C2383" s="138" t="s">
        <v>981</v>
      </c>
      <c r="D2383" s="158">
        <v>1</v>
      </c>
      <c r="E2383" s="140">
        <v>0</v>
      </c>
      <c r="F2383" s="121" t="s">
        <v>25</v>
      </c>
      <c r="G2383" s="160" t="e">
        <f ca="1">_xludf.IFS(F2383=BASE_DATOS!R$2,"N/A",F2383=BASE_DATOS!R$3,"N/A",F2383=BASE_DATOS!R$4,"INDICAR",F2383=BASE_DATOS!R$7,"N/A",F2383=BASE_DATOS!R$5,"INDICAR",F2383=BASE_DATOS!R$6,"INDICAR",F2383=BASE_DATOS!R$8," INDICAR",F2383=BASE_DATOS!R$9," ")</f>
        <v>#NAME?</v>
      </c>
      <c r="H2383" s="121" t="s">
        <v>430</v>
      </c>
      <c r="I2383" s="122">
        <v>0.2</v>
      </c>
      <c r="J2383" s="122">
        <v>0.2</v>
      </c>
      <c r="K2383" s="122">
        <v>0.2</v>
      </c>
      <c r="L2383" s="122">
        <v>0.2</v>
      </c>
      <c r="M2383" s="122">
        <v>0.2</v>
      </c>
      <c r="N2383" s="123">
        <f t="shared" si="60"/>
        <v>1</v>
      </c>
    </row>
    <row r="2384" spans="1:14" ht="50">
      <c r="A2384" s="249"/>
      <c r="B2384" s="137" t="s">
        <v>99</v>
      </c>
      <c r="C2384" s="140" t="s">
        <v>982</v>
      </c>
      <c r="D2384" s="158">
        <v>1</v>
      </c>
      <c r="E2384" s="140"/>
      <c r="F2384" s="121" t="s">
        <v>103</v>
      </c>
      <c r="G2384" s="160" t="e">
        <f ca="1">_xludf.IFS(F2384=BASE_DATOS!R$2,"N/A",F2384=BASE_DATOS!R$3,"N/A",F2384=BASE_DATOS!R$4,"INDICAR",F2384=BASE_DATOS!R$7,"N/A",F2384=BASE_DATOS!R$5,"INDICAR",F2384=BASE_DATOS!R$6,"INDICAR",F2384=BASE_DATOS!R$8," INDICAR",F2384=BASE_DATOS!R$9," ")</f>
        <v>#NAME?</v>
      </c>
      <c r="H2384" s="121" t="s">
        <v>430</v>
      </c>
      <c r="I2384" s="122">
        <v>0.2</v>
      </c>
      <c r="J2384" s="122">
        <v>0.2</v>
      </c>
      <c r="K2384" s="122">
        <v>0.2</v>
      </c>
      <c r="L2384" s="122">
        <v>0.2</v>
      </c>
      <c r="M2384" s="122">
        <v>0.2</v>
      </c>
      <c r="N2384" s="123">
        <f t="shared" si="60"/>
        <v>1</v>
      </c>
    </row>
    <row r="2385" spans="1:14" ht="14.5" hidden="1">
      <c r="A2385" s="250"/>
      <c r="B2385" s="137"/>
      <c r="C2385" s="140"/>
      <c r="D2385" s="158"/>
      <c r="E2385" s="140"/>
      <c r="F2385" s="121"/>
      <c r="G2385" s="160" t="e">
        <f ca="1">_xludf.IFS(F2385=BASE_DATOS!R$2,"N/A",F2385=BASE_DATOS!R$3,"N/A",F2385=BASE_DATOS!R$4,"INDICAR",F2385=BASE_DATOS!R$7,"N/A",F2385=BASE_DATOS!R$5,"INDICAR",F2385=BASE_DATOS!R$6,"INDICAR",F2385=BASE_DATOS!R$8," INDICAR",F2385=BASE_DATOS!R$9," ")</f>
        <v>#NAME?</v>
      </c>
      <c r="H2385" s="121"/>
      <c r="I2385" s="122"/>
      <c r="J2385" s="122"/>
      <c r="K2385" s="122"/>
      <c r="L2385" s="122"/>
      <c r="M2385" s="122"/>
      <c r="N2385" s="123">
        <f t="shared" si="60"/>
        <v>0</v>
      </c>
    </row>
    <row r="2386" spans="1:14" ht="14.5" hidden="1">
      <c r="A2386" s="251"/>
      <c r="B2386" s="137"/>
      <c r="C2386" s="138"/>
      <c r="D2386" s="158"/>
      <c r="E2386" s="140"/>
      <c r="F2386" s="121"/>
      <c r="G2386" s="160" t="e">
        <f ca="1">_xludf.IFS(F2386=BASE_DATOS!R$2,"N/A",F2386=BASE_DATOS!R$3,"N/A",F2386=BASE_DATOS!R$4,"INDICAR",F2386=BASE_DATOS!R$7,"N/A",F2386=BASE_DATOS!R$5,"INDICAR",F2386=BASE_DATOS!R$6,"INDICAR",F2386=BASE_DATOS!R$8," INDICAR",F2386=BASE_DATOS!R$9," ")</f>
        <v>#NAME?</v>
      </c>
      <c r="H2386" s="121"/>
      <c r="I2386" s="122"/>
      <c r="J2386" s="122"/>
      <c r="K2386" s="122"/>
      <c r="L2386" s="122"/>
      <c r="M2386" s="122"/>
      <c r="N2386" s="123">
        <f t="shared" si="60"/>
        <v>0</v>
      </c>
    </row>
    <row r="2387" spans="1:14" ht="14.5" hidden="1">
      <c r="A2387" s="252"/>
      <c r="B2387" s="137"/>
      <c r="C2387" s="138"/>
      <c r="D2387" s="158"/>
      <c r="E2387" s="140"/>
      <c r="F2387" s="121"/>
      <c r="G2387" s="160" t="e">
        <f ca="1">_xludf.IFS(F2387=BASE_DATOS!R$2,"N/A",F2387=BASE_DATOS!R$3,"N/A",F2387=BASE_DATOS!R$4,"INDICAR",F2387=BASE_DATOS!R$7,"N/A",F2387=BASE_DATOS!R$5,"INDICAR",F2387=BASE_DATOS!R$6,"INDICAR",F2387=BASE_DATOS!R$8," INDICAR",F2387=BASE_DATOS!R$9," ")</f>
        <v>#NAME?</v>
      </c>
      <c r="H2387" s="121"/>
      <c r="I2387" s="122"/>
      <c r="J2387" s="122"/>
      <c r="K2387" s="122"/>
      <c r="L2387" s="122"/>
      <c r="M2387" s="122"/>
      <c r="N2387" s="123">
        <f t="shared" si="60"/>
        <v>0</v>
      </c>
    </row>
    <row r="2388" spans="1:14" ht="14.5" hidden="1">
      <c r="A2388" s="252"/>
      <c r="B2388" s="137"/>
      <c r="C2388" s="138"/>
      <c r="D2388" s="158"/>
      <c r="E2388" s="140"/>
      <c r="F2388" s="121"/>
      <c r="G2388" s="160" t="e">
        <f ca="1">_xludf.IFS(F2388=BASE_DATOS!R$2,"N/A",F2388=BASE_DATOS!R$3,"N/A",F2388=BASE_DATOS!R$4,"INDICAR",F2388=BASE_DATOS!R$7,"N/A",F2388=BASE_DATOS!R$5,"INDICAR",F2388=BASE_DATOS!R$6,"INDICAR",F2388=BASE_DATOS!R$8," INDICAR",F2388=BASE_DATOS!R$9," ")</f>
        <v>#NAME?</v>
      </c>
      <c r="H2388" s="121"/>
      <c r="I2388" s="122"/>
      <c r="J2388" s="122"/>
      <c r="K2388" s="122"/>
      <c r="L2388" s="122"/>
      <c r="M2388" s="122"/>
      <c r="N2388" s="123">
        <f t="shared" si="60"/>
        <v>0</v>
      </c>
    </row>
    <row r="2389" spans="1:14" ht="14.5" hidden="1">
      <c r="A2389" s="252"/>
      <c r="B2389" s="137"/>
      <c r="C2389" s="138"/>
      <c r="D2389" s="158"/>
      <c r="E2389" s="140"/>
      <c r="F2389" s="121"/>
      <c r="G2389" s="160" t="e">
        <f ca="1">_xludf.IFS(F2389=BASE_DATOS!R$2,"N/A",F2389=BASE_DATOS!R$3,"N/A",F2389=BASE_DATOS!R$4,"INDICAR",F2389=BASE_DATOS!R$7,"N/A",F2389=BASE_DATOS!R$5,"INDICAR",F2389=BASE_DATOS!R$6,"INDICAR",F2389=BASE_DATOS!R$8," INDICAR",F2389=BASE_DATOS!R$9," ")</f>
        <v>#NAME?</v>
      </c>
      <c r="H2389" s="121"/>
      <c r="I2389" s="122"/>
      <c r="J2389" s="122"/>
      <c r="K2389" s="122"/>
      <c r="L2389" s="122"/>
      <c r="M2389" s="122"/>
      <c r="N2389" s="123">
        <f t="shared" si="60"/>
        <v>0</v>
      </c>
    </row>
    <row r="2390" spans="1:14" ht="14.5" hidden="1">
      <c r="A2390" s="252"/>
      <c r="B2390" s="137"/>
      <c r="C2390" s="138"/>
      <c r="D2390" s="158"/>
      <c r="E2390" s="140"/>
      <c r="F2390" s="121"/>
      <c r="G2390" s="160" t="e">
        <f ca="1">_xludf.IFS(F2390=BASE_DATOS!R$2,"N/A",F2390=BASE_DATOS!R$3,"N/A",F2390=BASE_DATOS!R$4,"INDICAR",F2390=BASE_DATOS!R$7,"N/A",F2390=BASE_DATOS!R$5,"INDICAR",F2390=BASE_DATOS!R$6,"INDICAR",F2390=BASE_DATOS!R$8," INDICAR",F2390=BASE_DATOS!R$9," ")</f>
        <v>#NAME?</v>
      </c>
      <c r="H2390" s="121"/>
      <c r="I2390" s="122"/>
      <c r="J2390" s="122"/>
      <c r="K2390" s="122"/>
      <c r="L2390" s="122"/>
      <c r="M2390" s="122"/>
      <c r="N2390" s="123">
        <f t="shared" si="60"/>
        <v>0</v>
      </c>
    </row>
    <row r="2391" spans="1:14" ht="14.5" hidden="1">
      <c r="A2391" s="252"/>
      <c r="B2391" s="137"/>
      <c r="C2391" s="138"/>
      <c r="D2391" s="158"/>
      <c r="E2391" s="140"/>
      <c r="F2391" s="121"/>
      <c r="G2391" s="160" t="e">
        <f ca="1">_xludf.IFS(F2391=BASE_DATOS!R$2,"N/A",F2391=BASE_DATOS!R$3,"N/A",F2391=BASE_DATOS!R$4,"INDICAR",F2391=BASE_DATOS!R$7,"N/A",F2391=BASE_DATOS!R$5,"INDICAR",F2391=BASE_DATOS!R$6,"INDICAR",F2391=BASE_DATOS!R$8," INDICAR",F2391=BASE_DATOS!R$9," ")</f>
        <v>#NAME?</v>
      </c>
      <c r="H2391" s="121"/>
      <c r="I2391" s="122"/>
      <c r="J2391" s="122"/>
      <c r="K2391" s="122"/>
      <c r="L2391" s="122"/>
      <c r="M2391" s="122"/>
      <c r="N2391" s="123">
        <f t="shared" si="60"/>
        <v>0</v>
      </c>
    </row>
    <row r="2392" spans="1:14" ht="14.5" hidden="1">
      <c r="A2392" s="252"/>
      <c r="B2392" s="137"/>
      <c r="C2392" s="138"/>
      <c r="D2392" s="158"/>
      <c r="E2392" s="140"/>
      <c r="F2392" s="121"/>
      <c r="G2392" s="160" t="e">
        <f ca="1">_xludf.IFS(F2392=BASE_DATOS!R$2,"N/A",F2392=BASE_DATOS!R$3,"N/A",F2392=BASE_DATOS!R$4,"INDICAR",F2392=BASE_DATOS!R$7,"N/A",F2392=BASE_DATOS!R$5,"INDICAR",F2392=BASE_DATOS!R$6,"INDICAR",F2392=BASE_DATOS!R$8," INDICAR",F2392=BASE_DATOS!R$9," ")</f>
        <v>#NAME?</v>
      </c>
      <c r="H2392" s="121"/>
      <c r="I2392" s="122"/>
      <c r="J2392" s="122"/>
      <c r="K2392" s="122"/>
      <c r="L2392" s="122"/>
      <c r="M2392" s="122"/>
      <c r="N2392" s="123">
        <f t="shared" si="60"/>
        <v>0</v>
      </c>
    </row>
    <row r="2393" spans="1:14" ht="14.5" hidden="1">
      <c r="A2393" s="252"/>
      <c r="B2393" s="137"/>
      <c r="C2393" s="138"/>
      <c r="D2393" s="158"/>
      <c r="E2393" s="140"/>
      <c r="F2393" s="121"/>
      <c r="G2393" s="160" t="e">
        <f ca="1">_xludf.IFS(F2393=BASE_DATOS!R$2,"N/A",F2393=BASE_DATOS!R$3,"N/A",F2393=BASE_DATOS!R$4,"INDICAR",F2393=BASE_DATOS!R$7,"N/A",F2393=BASE_DATOS!R$5,"INDICAR",F2393=BASE_DATOS!R$6,"INDICAR",F2393=BASE_DATOS!R$8," INDICAR",F2393=BASE_DATOS!R$9," ")</f>
        <v>#NAME?</v>
      </c>
      <c r="H2393" s="121"/>
      <c r="I2393" s="122"/>
      <c r="J2393" s="122"/>
      <c r="K2393" s="122"/>
      <c r="L2393" s="122"/>
      <c r="M2393" s="122"/>
      <c r="N2393" s="123">
        <f t="shared" si="60"/>
        <v>0</v>
      </c>
    </row>
    <row r="2394" spans="1:14" ht="14.5" hidden="1">
      <c r="A2394" s="252"/>
      <c r="B2394" s="137"/>
      <c r="C2394" s="138"/>
      <c r="D2394" s="158"/>
      <c r="E2394" s="140"/>
      <c r="F2394" s="121"/>
      <c r="G2394" s="160" t="e">
        <f ca="1">_xludf.IFS(F2394=BASE_DATOS!R$2,"N/A",F2394=BASE_DATOS!R$3,"N/A",F2394=BASE_DATOS!R$4,"INDICAR",F2394=BASE_DATOS!R$7,"N/A",F2394=BASE_DATOS!R$5,"INDICAR",F2394=BASE_DATOS!R$6,"INDICAR",F2394=BASE_DATOS!R$8," INDICAR",F2394=BASE_DATOS!R$9," ")</f>
        <v>#NAME?</v>
      </c>
      <c r="H2394" s="121"/>
      <c r="I2394" s="122"/>
      <c r="J2394" s="122"/>
      <c r="K2394" s="122"/>
      <c r="L2394" s="122"/>
      <c r="M2394" s="122"/>
      <c r="N2394" s="123">
        <f t="shared" si="60"/>
        <v>0</v>
      </c>
    </row>
    <row r="2395" spans="1:14" ht="14.5" hidden="1">
      <c r="A2395" s="252"/>
      <c r="B2395" s="137"/>
      <c r="C2395" s="138"/>
      <c r="D2395" s="158"/>
      <c r="E2395" s="140"/>
      <c r="F2395" s="121"/>
      <c r="G2395" s="160" t="e">
        <f ca="1">_xludf.IFS(F2395=BASE_DATOS!R$2,"N/A",F2395=BASE_DATOS!R$3,"N/A",F2395=BASE_DATOS!R$4,"INDICAR",F2395=BASE_DATOS!R$7,"N/A",F2395=BASE_DATOS!R$5,"INDICAR",F2395=BASE_DATOS!R$6,"INDICAR",F2395=BASE_DATOS!R$8," INDICAR",F2395=BASE_DATOS!R$9," ")</f>
        <v>#NAME?</v>
      </c>
      <c r="H2395" s="121"/>
      <c r="I2395" s="122"/>
      <c r="J2395" s="122"/>
      <c r="K2395" s="122"/>
      <c r="L2395" s="122"/>
      <c r="M2395" s="122"/>
      <c r="N2395" s="123">
        <f t="shared" si="60"/>
        <v>0</v>
      </c>
    </row>
    <row r="2396" spans="1:14" ht="14.5" hidden="1">
      <c r="A2396" s="253"/>
      <c r="B2396" s="137"/>
      <c r="C2396" s="140"/>
      <c r="D2396" s="158"/>
      <c r="E2396" s="140"/>
      <c r="F2396" s="121"/>
      <c r="G2396" s="160" t="e">
        <f ca="1">_xludf.IFS(F2396=BASE_DATOS!R$2,"N/A",F2396=BASE_DATOS!R$3,"N/A",F2396=BASE_DATOS!R$4,"INDICAR",F2396=BASE_DATOS!R$7,"N/A",F2396=BASE_DATOS!R$5,"INDICAR",F2396=BASE_DATOS!R$6,"INDICAR",F2396=BASE_DATOS!R$8," INDICAR",F2396=BASE_DATOS!R$9," ")</f>
        <v>#NAME?</v>
      </c>
      <c r="H2396" s="121"/>
      <c r="I2396" s="122"/>
      <c r="J2396" s="122"/>
      <c r="K2396" s="122"/>
      <c r="L2396" s="122"/>
      <c r="M2396" s="122"/>
      <c r="N2396" s="123">
        <f t="shared" si="60"/>
        <v>0</v>
      </c>
    </row>
    <row r="2397" spans="1:14" ht="14.5" hidden="1">
      <c r="A2397" s="251"/>
      <c r="B2397" s="137"/>
      <c r="C2397" s="138"/>
      <c r="D2397" s="158"/>
      <c r="E2397" s="140"/>
      <c r="F2397" s="121"/>
      <c r="G2397" s="160" t="e">
        <f ca="1">_xludf.IFS(F2397=BASE_DATOS!R$2,"N/A",F2397=BASE_DATOS!R$3,"N/A",F2397=BASE_DATOS!R$4,"INDICAR",F2397=BASE_DATOS!R$7,"N/A",F2397=BASE_DATOS!R$5,"INDICAR",F2397=BASE_DATOS!R$6,"INDICAR",F2397=BASE_DATOS!R$8," INDICAR",F2397=BASE_DATOS!R$9," ")</f>
        <v>#NAME?</v>
      </c>
      <c r="H2397" s="121"/>
      <c r="I2397" s="122"/>
      <c r="J2397" s="122"/>
      <c r="K2397" s="122"/>
      <c r="L2397" s="122"/>
      <c r="M2397" s="122"/>
      <c r="N2397" s="123">
        <f t="shared" si="60"/>
        <v>0</v>
      </c>
    </row>
    <row r="2398" spans="1:14" ht="14.5" hidden="1">
      <c r="A2398" s="252"/>
      <c r="B2398" s="137"/>
      <c r="C2398" s="138"/>
      <c r="D2398" s="158"/>
      <c r="E2398" s="140"/>
      <c r="F2398" s="121"/>
      <c r="G2398" s="160" t="e">
        <f ca="1">_xludf.IFS(F2398=BASE_DATOS!R$2,"N/A",F2398=BASE_DATOS!R$3,"N/A",F2398=BASE_DATOS!R$4,"INDICAR",F2398=BASE_DATOS!R$7,"N/A",F2398=BASE_DATOS!R$5,"INDICAR",F2398=BASE_DATOS!R$6,"INDICAR",F2398=BASE_DATOS!R$8," INDICAR",F2398=BASE_DATOS!R$9," ")</f>
        <v>#NAME?</v>
      </c>
      <c r="H2398" s="121"/>
      <c r="I2398" s="122"/>
      <c r="J2398" s="122"/>
      <c r="K2398" s="122"/>
      <c r="L2398" s="122"/>
      <c r="M2398" s="122"/>
      <c r="N2398" s="123">
        <f t="shared" si="60"/>
        <v>0</v>
      </c>
    </row>
    <row r="2399" spans="1:14" ht="14.5" hidden="1">
      <c r="A2399" s="252"/>
      <c r="B2399" s="137"/>
      <c r="C2399" s="138"/>
      <c r="D2399" s="158"/>
      <c r="E2399" s="140"/>
      <c r="F2399" s="121"/>
      <c r="G2399" s="160" t="e">
        <f ca="1">_xludf.IFS(F2399=BASE_DATOS!R$2,"N/A",F2399=BASE_DATOS!R$3,"N/A",F2399=BASE_DATOS!R$4,"INDICAR",F2399=BASE_DATOS!R$7,"N/A",F2399=BASE_DATOS!R$5,"INDICAR",F2399=BASE_DATOS!R$6,"INDICAR",F2399=BASE_DATOS!R$8," INDICAR",F2399=BASE_DATOS!R$9," ")</f>
        <v>#NAME?</v>
      </c>
      <c r="H2399" s="121"/>
      <c r="I2399" s="122"/>
      <c r="J2399" s="122"/>
      <c r="K2399" s="122"/>
      <c r="L2399" s="122"/>
      <c r="M2399" s="122"/>
      <c r="N2399" s="123">
        <f t="shared" si="60"/>
        <v>0</v>
      </c>
    </row>
    <row r="2400" spans="1:14" ht="14.5" hidden="1">
      <c r="A2400" s="252"/>
      <c r="B2400" s="137"/>
      <c r="C2400" s="138"/>
      <c r="D2400" s="158"/>
      <c r="E2400" s="140"/>
      <c r="F2400" s="121"/>
      <c r="G2400" s="160" t="e">
        <f ca="1">_xludf.IFS(F2400=BASE_DATOS!R$2,"N/A",F2400=BASE_DATOS!R$3,"N/A",F2400=BASE_DATOS!R$4,"INDICAR",F2400=BASE_DATOS!R$7,"N/A",F2400=BASE_DATOS!R$5,"INDICAR",F2400=BASE_DATOS!R$6,"INDICAR",F2400=BASE_DATOS!R$8," INDICAR",F2400=BASE_DATOS!R$9," ")</f>
        <v>#NAME?</v>
      </c>
      <c r="H2400" s="121"/>
      <c r="I2400" s="122"/>
      <c r="J2400" s="122"/>
      <c r="K2400" s="122"/>
      <c r="L2400" s="122"/>
      <c r="M2400" s="122"/>
      <c r="N2400" s="123">
        <f t="shared" si="60"/>
        <v>0</v>
      </c>
    </row>
    <row r="2401" spans="1:14" ht="14.5" hidden="1">
      <c r="A2401" s="252"/>
      <c r="B2401" s="137"/>
      <c r="C2401" s="138"/>
      <c r="D2401" s="158"/>
      <c r="E2401" s="140"/>
      <c r="F2401" s="121"/>
      <c r="G2401" s="160" t="e">
        <f ca="1">_xludf.IFS(F2401=BASE_DATOS!R$2,"N/A",F2401=BASE_DATOS!R$3,"N/A",F2401=BASE_DATOS!R$4,"INDICAR",F2401=BASE_DATOS!R$7,"N/A",F2401=BASE_DATOS!R$5,"INDICAR",F2401=BASE_DATOS!R$6,"INDICAR",F2401=BASE_DATOS!R$8," INDICAR",F2401=BASE_DATOS!R$9," ")</f>
        <v>#NAME?</v>
      </c>
      <c r="H2401" s="121"/>
      <c r="I2401" s="122"/>
      <c r="J2401" s="122"/>
      <c r="K2401" s="122"/>
      <c r="L2401" s="122"/>
      <c r="M2401" s="122"/>
      <c r="N2401" s="123">
        <f t="shared" si="60"/>
        <v>0</v>
      </c>
    </row>
    <row r="2402" spans="1:14" ht="14.5" hidden="1">
      <c r="A2402" s="252"/>
      <c r="B2402" s="137"/>
      <c r="C2402" s="138"/>
      <c r="D2402" s="158"/>
      <c r="E2402" s="140"/>
      <c r="F2402" s="121"/>
      <c r="G2402" s="160" t="e">
        <f ca="1">_xludf.IFS(F2402=BASE_DATOS!R$2,"N/A",F2402=BASE_DATOS!R$3,"N/A",F2402=BASE_DATOS!R$4,"INDICAR",F2402=BASE_DATOS!R$7,"N/A",F2402=BASE_DATOS!R$5,"INDICAR",F2402=BASE_DATOS!R$6,"INDICAR",F2402=BASE_DATOS!R$8," INDICAR",F2402=BASE_DATOS!R$9," ")</f>
        <v>#NAME?</v>
      </c>
      <c r="H2402" s="121"/>
      <c r="I2402" s="122"/>
      <c r="J2402" s="122"/>
      <c r="K2402" s="122"/>
      <c r="L2402" s="122"/>
      <c r="M2402" s="122"/>
      <c r="N2402" s="123">
        <f t="shared" si="60"/>
        <v>0</v>
      </c>
    </row>
    <row r="2403" spans="1:14" ht="14.5" hidden="1">
      <c r="A2403" s="252"/>
      <c r="B2403" s="137"/>
      <c r="C2403" s="138"/>
      <c r="D2403" s="158"/>
      <c r="E2403" s="140"/>
      <c r="F2403" s="121"/>
      <c r="G2403" s="160" t="e">
        <f ca="1">_xludf.IFS(F2403=BASE_DATOS!R$2,"N/A",F2403=BASE_DATOS!R$3,"N/A",F2403=BASE_DATOS!R$4,"INDICAR",F2403=BASE_DATOS!R$7,"N/A",F2403=BASE_DATOS!R$5,"INDICAR",F2403=BASE_DATOS!R$6,"INDICAR",F2403=BASE_DATOS!R$8," INDICAR",F2403=BASE_DATOS!R$9," ")</f>
        <v>#NAME?</v>
      </c>
      <c r="H2403" s="121"/>
      <c r="I2403" s="122"/>
      <c r="J2403" s="122"/>
      <c r="K2403" s="122"/>
      <c r="L2403" s="122"/>
      <c r="M2403" s="122"/>
      <c r="N2403" s="123">
        <f t="shared" si="60"/>
        <v>0</v>
      </c>
    </row>
    <row r="2404" spans="1:14" ht="14.5" hidden="1">
      <c r="A2404" s="252"/>
      <c r="B2404" s="137"/>
      <c r="C2404" s="138"/>
      <c r="D2404" s="158"/>
      <c r="E2404" s="140"/>
      <c r="F2404" s="121"/>
      <c r="G2404" s="160" t="e">
        <f ca="1">_xludf.IFS(F2404=BASE_DATOS!R$2,"N/A",F2404=BASE_DATOS!R$3,"N/A",F2404=BASE_DATOS!R$4,"INDICAR",F2404=BASE_DATOS!R$7,"N/A",F2404=BASE_DATOS!R$5,"INDICAR",F2404=BASE_DATOS!R$6,"INDICAR",F2404=BASE_DATOS!R$8," INDICAR",F2404=BASE_DATOS!R$9," ")</f>
        <v>#NAME?</v>
      </c>
      <c r="H2404" s="121"/>
      <c r="I2404" s="122"/>
      <c r="J2404" s="122"/>
      <c r="K2404" s="122"/>
      <c r="L2404" s="122"/>
      <c r="M2404" s="122"/>
      <c r="N2404" s="123">
        <f t="shared" si="60"/>
        <v>0</v>
      </c>
    </row>
    <row r="2405" spans="1:14" ht="14.5" hidden="1">
      <c r="A2405" s="252"/>
      <c r="B2405" s="137"/>
      <c r="C2405" s="138"/>
      <c r="D2405" s="158"/>
      <c r="E2405" s="140"/>
      <c r="F2405" s="121"/>
      <c r="G2405" s="160" t="e">
        <f ca="1">_xludf.IFS(F2405=BASE_DATOS!R$2,"N/A",F2405=BASE_DATOS!R$3,"N/A",F2405=BASE_DATOS!R$4,"INDICAR",F2405=BASE_DATOS!R$7,"N/A",F2405=BASE_DATOS!R$5,"INDICAR",F2405=BASE_DATOS!R$6,"INDICAR",F2405=BASE_DATOS!R$8," INDICAR",F2405=BASE_DATOS!R$9," ")</f>
        <v>#NAME?</v>
      </c>
      <c r="H2405" s="121"/>
      <c r="I2405" s="122"/>
      <c r="J2405" s="122"/>
      <c r="K2405" s="122"/>
      <c r="L2405" s="122"/>
      <c r="M2405" s="122"/>
      <c r="N2405" s="123">
        <f t="shared" si="60"/>
        <v>0</v>
      </c>
    </row>
    <row r="2406" spans="1:14" ht="14.5" hidden="1">
      <c r="A2406" s="252"/>
      <c r="B2406" s="137"/>
      <c r="C2406" s="138"/>
      <c r="D2406" s="158"/>
      <c r="E2406" s="140"/>
      <c r="F2406" s="121"/>
      <c r="G2406" s="160" t="e">
        <f ca="1">_xludf.IFS(F2406=BASE_DATOS!R$2,"N/A",F2406=BASE_DATOS!R$3,"N/A",F2406=BASE_DATOS!R$4,"INDICAR",F2406=BASE_DATOS!R$7,"N/A",F2406=BASE_DATOS!R$5,"INDICAR",F2406=BASE_DATOS!R$6,"INDICAR",F2406=BASE_DATOS!R$8," INDICAR",F2406=BASE_DATOS!R$9," ")</f>
        <v>#NAME?</v>
      </c>
      <c r="H2406" s="121"/>
      <c r="I2406" s="122"/>
      <c r="J2406" s="122"/>
      <c r="K2406" s="122"/>
      <c r="L2406" s="122"/>
      <c r="M2406" s="122"/>
      <c r="N2406" s="123">
        <f t="shared" si="60"/>
        <v>0</v>
      </c>
    </row>
    <row r="2407" spans="1:14" ht="14.5" hidden="1">
      <c r="A2407" s="253"/>
      <c r="B2407" s="137"/>
      <c r="C2407" s="140"/>
      <c r="D2407" s="158"/>
      <c r="E2407" s="140"/>
      <c r="F2407" s="121"/>
      <c r="G2407" s="160" t="e">
        <f ca="1">_xludf.IFS(F2407=BASE_DATOS!R$2,"N/A",F2407=BASE_DATOS!R$3,"N/A",F2407=BASE_DATOS!R$4,"INDICAR",F2407=BASE_DATOS!R$7,"N/A",F2407=BASE_DATOS!R$5,"INDICAR",F2407=BASE_DATOS!R$6,"INDICAR",F2407=BASE_DATOS!R$8," INDICAR",F2407=BASE_DATOS!R$9," ")</f>
        <v>#NAME?</v>
      </c>
      <c r="H2407" s="121"/>
      <c r="I2407" s="122"/>
      <c r="J2407" s="122"/>
      <c r="K2407" s="122"/>
      <c r="L2407" s="122"/>
      <c r="M2407" s="122"/>
      <c r="N2407" s="123">
        <f t="shared" si="60"/>
        <v>0</v>
      </c>
    </row>
    <row r="2408" spans="1:14" ht="14.5">
      <c r="A2408" s="142"/>
      <c r="B2408" s="143"/>
      <c r="C2408" s="142"/>
      <c r="D2408" s="142"/>
      <c r="E2408" s="142"/>
      <c r="F2408" s="142"/>
      <c r="G2408" s="142"/>
      <c r="H2408" s="142"/>
      <c r="I2408" s="142"/>
      <c r="J2408" s="143"/>
      <c r="K2408" s="143"/>
      <c r="L2408" s="143"/>
      <c r="M2408" s="143"/>
      <c r="N2408" s="144"/>
    </row>
    <row r="2409" spans="1:14" ht="14.5">
      <c r="A2409" s="145"/>
      <c r="B2409" s="146"/>
      <c r="C2409" s="145"/>
      <c r="D2409" s="145"/>
      <c r="E2409" s="145"/>
      <c r="F2409" s="145"/>
      <c r="G2409" s="145"/>
      <c r="H2409" s="145"/>
      <c r="I2409" s="145"/>
      <c r="J2409" s="146"/>
      <c r="K2409" s="146"/>
      <c r="L2409" s="146"/>
      <c r="M2409" s="146"/>
      <c r="N2409" s="147"/>
    </row>
    <row r="2410" spans="1:14" ht="22.5" customHeight="1">
      <c r="A2410" s="254" t="s">
        <v>413</v>
      </c>
      <c r="B2410" s="255"/>
      <c r="C2410" s="254" t="s">
        <v>360</v>
      </c>
      <c r="D2410" s="256"/>
      <c r="E2410" s="256"/>
      <c r="F2410" s="256"/>
      <c r="G2410" s="256"/>
      <c r="H2410" s="256"/>
      <c r="I2410" s="256"/>
      <c r="J2410" s="256"/>
      <c r="K2410" s="256"/>
      <c r="L2410" s="256"/>
      <c r="M2410" s="256"/>
      <c r="N2410" s="255"/>
    </row>
    <row r="2411" spans="1:14" ht="31">
      <c r="A2411" s="99" t="s">
        <v>19</v>
      </c>
      <c r="B2411" s="257" t="s">
        <v>28</v>
      </c>
      <c r="C2411" s="255"/>
      <c r="D2411" s="99" t="s">
        <v>447</v>
      </c>
      <c r="E2411" s="258" t="str">
        <f t="array" ref="E2411">INDEX(BASE_DATOS!U$2:U$103,MATCH(C2410,BASE_DATOS!W$2:W$103,0))</f>
        <v xml:space="preserve">Fortalecer una cultura institucional de comunicación que proyecte el quehacer institucional para el reconocimiento social del valor público de la Universidad Nacional </v>
      </c>
      <c r="F2411" s="256"/>
      <c r="G2411" s="256"/>
      <c r="H2411" s="256"/>
      <c r="I2411" s="256"/>
      <c r="J2411" s="256"/>
      <c r="K2411" s="256"/>
      <c r="L2411" s="256"/>
      <c r="M2411" s="256"/>
      <c r="N2411" s="255"/>
    </row>
    <row r="2412" spans="1:14" ht="27.75" customHeight="1">
      <c r="A2412" s="259" t="s">
        <v>415</v>
      </c>
      <c r="B2412" s="260" t="s">
        <v>361</v>
      </c>
      <c r="C2412" s="261"/>
      <c r="D2412" s="262"/>
      <c r="E2412" s="268" t="s">
        <v>416</v>
      </c>
      <c r="F2412" s="273" t="str">
        <f t="array" ref="F2412">INDEX(BASE_DATOS!Y$2:Y$103,MATCH(B2412,BASE_DATOS!X$2:X$103,0))</f>
        <v>P. Institucionales E.O. 
P. de Calidad 
P. Institucional SMCG 
P.I. Sistema de comunicación de la UNA 
P.I. para promover la ética en la UNA 
P. Extensión Universitaria 
P. Investigación Universitaria 
P. para la protección y fomento de la propiedad intelectual generada en la UNA 
P. para la conservación del patrimonio académico institucional</v>
      </c>
      <c r="G2412" s="247"/>
      <c r="H2412" s="247"/>
      <c r="I2412" s="274" t="s">
        <v>417</v>
      </c>
      <c r="J2412" s="283" t="str">
        <f t="array" ref="J2412">INDEX(BASE_DATOS!Z$2:Z$103,MATCH(B2412,BASE_DATOS!X$2:X$103,0))</f>
        <v>Cantidad de acciones de comunicación articuladas para divulgar el quehacer institucional</v>
      </c>
      <c r="K2412" s="256"/>
      <c r="L2412" s="256"/>
      <c r="M2412" s="256"/>
      <c r="N2412" s="255"/>
    </row>
    <row r="2413" spans="1:14" ht="21.75" customHeight="1">
      <c r="A2413" s="252"/>
      <c r="B2413" s="263"/>
      <c r="C2413" s="247"/>
      <c r="D2413" s="264"/>
      <c r="E2413" s="252"/>
      <c r="F2413" s="247"/>
      <c r="G2413" s="247"/>
      <c r="H2413" s="247"/>
      <c r="I2413" s="252"/>
      <c r="J2413" s="276"/>
      <c r="K2413" s="256"/>
      <c r="L2413" s="256"/>
      <c r="M2413" s="256"/>
      <c r="N2413" s="255"/>
    </row>
    <row r="2414" spans="1:14" ht="21.75" customHeight="1">
      <c r="A2414" s="252"/>
      <c r="B2414" s="263"/>
      <c r="C2414" s="247"/>
      <c r="D2414" s="264"/>
      <c r="E2414" s="252"/>
      <c r="F2414" s="247"/>
      <c r="G2414" s="247"/>
      <c r="H2414" s="247"/>
      <c r="I2414" s="252"/>
      <c r="J2414" s="276"/>
      <c r="K2414" s="256"/>
      <c r="L2414" s="256"/>
      <c r="M2414" s="256"/>
      <c r="N2414" s="255"/>
    </row>
    <row r="2415" spans="1:14" ht="21.75" customHeight="1">
      <c r="A2415" s="253"/>
      <c r="B2415" s="265"/>
      <c r="C2415" s="266"/>
      <c r="D2415" s="267"/>
      <c r="E2415" s="253"/>
      <c r="F2415" s="266"/>
      <c r="G2415" s="266"/>
      <c r="H2415" s="266"/>
      <c r="I2415" s="253"/>
      <c r="J2415" s="276"/>
      <c r="K2415" s="256"/>
      <c r="L2415" s="256"/>
      <c r="M2415" s="256"/>
      <c r="N2415" s="255"/>
    </row>
    <row r="2416" spans="1:14" ht="22.5" customHeight="1">
      <c r="A2416" s="269" t="s">
        <v>418</v>
      </c>
      <c r="B2416" s="269" t="s">
        <v>419</v>
      </c>
      <c r="C2416" s="270" t="s">
        <v>420</v>
      </c>
      <c r="D2416" s="269" t="s">
        <v>421</v>
      </c>
      <c r="E2416" s="269" t="s">
        <v>422</v>
      </c>
      <c r="F2416" s="272" t="s">
        <v>16</v>
      </c>
      <c r="G2416" s="269" t="s">
        <v>423</v>
      </c>
      <c r="H2416" s="269" t="s">
        <v>424</v>
      </c>
      <c r="I2416" s="271" t="s">
        <v>425</v>
      </c>
      <c r="J2416" s="256"/>
      <c r="K2416" s="256"/>
      <c r="L2416" s="256"/>
      <c r="M2416" s="256"/>
      <c r="N2416" s="255"/>
    </row>
    <row r="2417" spans="1:14" ht="22.5" customHeight="1">
      <c r="A2417" s="253"/>
      <c r="B2417" s="253"/>
      <c r="C2417" s="253"/>
      <c r="D2417" s="253"/>
      <c r="E2417" s="253"/>
      <c r="F2417" s="265"/>
      <c r="G2417" s="253"/>
      <c r="H2417" s="253"/>
      <c r="I2417" s="100">
        <v>2023</v>
      </c>
      <c r="J2417" s="100">
        <v>2024</v>
      </c>
      <c r="K2417" s="100">
        <v>2025</v>
      </c>
      <c r="L2417" s="100">
        <v>2026</v>
      </c>
      <c r="M2417" s="100">
        <v>2027</v>
      </c>
      <c r="N2417" s="148" t="s">
        <v>426</v>
      </c>
    </row>
    <row r="2418" spans="1:14" ht="28">
      <c r="A2418" s="293" t="s">
        <v>983</v>
      </c>
      <c r="B2418" s="137" t="s">
        <v>85</v>
      </c>
      <c r="C2418" s="138" t="s">
        <v>984</v>
      </c>
      <c r="D2418" s="159">
        <v>40</v>
      </c>
      <c r="E2418" s="113">
        <v>8</v>
      </c>
      <c r="F2418" s="114" t="s">
        <v>25</v>
      </c>
      <c r="G2418" s="107" t="s">
        <v>428</v>
      </c>
      <c r="H2418" s="126" t="s">
        <v>430</v>
      </c>
      <c r="I2418" s="154">
        <v>0.2</v>
      </c>
      <c r="J2418" s="154">
        <v>0.2</v>
      </c>
      <c r="K2418" s="154">
        <v>0.2</v>
      </c>
      <c r="L2418" s="154">
        <v>0.2</v>
      </c>
      <c r="M2418" s="154">
        <v>0.2</v>
      </c>
      <c r="N2418" s="212">
        <v>1</v>
      </c>
    </row>
    <row r="2419" spans="1:14" ht="62.5">
      <c r="A2419" s="249"/>
      <c r="B2419" s="137" t="s">
        <v>142</v>
      </c>
      <c r="C2419" s="138" t="s">
        <v>985</v>
      </c>
      <c r="D2419" s="162">
        <v>1</v>
      </c>
      <c r="E2419" s="103"/>
      <c r="F2419" s="126" t="s">
        <v>25</v>
      </c>
      <c r="G2419" s="141"/>
      <c r="H2419" s="126" t="s">
        <v>430</v>
      </c>
      <c r="I2419" s="127">
        <v>0.2</v>
      </c>
      <c r="J2419" s="127">
        <v>0.2</v>
      </c>
      <c r="K2419" s="127">
        <v>0.2</v>
      </c>
      <c r="L2419" s="127">
        <v>0.2</v>
      </c>
      <c r="M2419" s="127">
        <v>0.2</v>
      </c>
      <c r="N2419" s="212">
        <v>1</v>
      </c>
    </row>
    <row r="2420" spans="1:14" ht="50">
      <c r="A2420" s="249"/>
      <c r="B2420" s="137" t="s">
        <v>130</v>
      </c>
      <c r="C2420" s="138" t="s">
        <v>986</v>
      </c>
      <c r="D2420" s="162">
        <v>1</v>
      </c>
      <c r="E2420" s="103">
        <v>0</v>
      </c>
      <c r="F2420" s="126" t="s">
        <v>114</v>
      </c>
      <c r="G2420" s="141" t="s">
        <v>729</v>
      </c>
      <c r="H2420" s="126" t="s">
        <v>430</v>
      </c>
      <c r="I2420" s="127">
        <v>0.2</v>
      </c>
      <c r="J2420" s="127">
        <v>0.2</v>
      </c>
      <c r="K2420" s="127">
        <v>0.2</v>
      </c>
      <c r="L2420" s="127">
        <v>0.2</v>
      </c>
      <c r="M2420" s="127">
        <v>0.2</v>
      </c>
      <c r="N2420" s="129">
        <v>1</v>
      </c>
    </row>
    <row r="2421" spans="1:14" ht="14.5" hidden="1">
      <c r="A2421" s="249"/>
      <c r="B2421" s="137"/>
      <c r="C2421" s="138"/>
      <c r="D2421" s="162"/>
      <c r="E2421" s="103"/>
      <c r="F2421" s="126"/>
      <c r="G2421" s="141"/>
      <c r="H2421" s="126"/>
      <c r="I2421" s="127"/>
      <c r="J2421" s="127"/>
      <c r="K2421" s="127"/>
      <c r="L2421" s="127"/>
      <c r="M2421" s="127"/>
      <c r="N2421" s="129"/>
    </row>
    <row r="2422" spans="1:14" ht="14.5" hidden="1">
      <c r="A2422" s="249"/>
      <c r="B2422" s="137"/>
      <c r="C2422" s="138"/>
      <c r="D2422" s="162"/>
      <c r="E2422" s="103"/>
      <c r="F2422" s="126"/>
      <c r="G2422" s="141"/>
      <c r="H2422" s="126"/>
      <c r="I2422" s="127"/>
      <c r="J2422" s="127"/>
      <c r="K2422" s="127"/>
      <c r="L2422" s="127"/>
      <c r="M2422" s="127"/>
      <c r="N2422" s="129"/>
    </row>
    <row r="2423" spans="1:14" ht="37.5">
      <c r="A2423" s="249"/>
      <c r="B2423" s="137" t="s">
        <v>135</v>
      </c>
      <c r="C2423" s="138" t="s">
        <v>987</v>
      </c>
      <c r="D2423" s="162">
        <v>1</v>
      </c>
      <c r="E2423" s="156">
        <v>0</v>
      </c>
      <c r="F2423" s="114" t="s">
        <v>25</v>
      </c>
      <c r="G2423" s="141" t="e">
        <f ca="1">_xludf.IFS(F2423=BASE_DATOS!R$2,"N/A",F2423=BASE_DATOS!R$3,"N/A",F2423=BASE_DATOS!R$4,"INDICAR",F2423=BASE_DATOS!R$7,"N/A",F2423=BASE_DATOS!R$5,"INDICAR",F2423=BASE_DATOS!R$6,"INDICAR",F2423=BASE_DATOS!R$8," INDICAR",F2423=BASE_DATOS!R$9," ")</f>
        <v>#NAME?</v>
      </c>
      <c r="H2423" s="126" t="s">
        <v>430</v>
      </c>
      <c r="I2423" s="127">
        <v>0.2</v>
      </c>
      <c r="J2423" s="127">
        <v>0.2</v>
      </c>
      <c r="K2423" s="127">
        <v>0.2</v>
      </c>
      <c r="L2423" s="127">
        <v>0.2</v>
      </c>
      <c r="M2423" s="127">
        <v>0.2</v>
      </c>
      <c r="N2423" s="123">
        <f t="shared" ref="N2423:N2450" si="61">SUM(I2423:M2423)</f>
        <v>1</v>
      </c>
    </row>
    <row r="2424" spans="1:14" ht="14.5">
      <c r="A2424" s="249"/>
      <c r="B2424" s="137" t="s">
        <v>147</v>
      </c>
      <c r="C2424" s="138" t="s">
        <v>988</v>
      </c>
      <c r="D2424" s="158">
        <v>1</v>
      </c>
      <c r="E2424" s="140">
        <v>0</v>
      </c>
      <c r="F2424" s="121" t="s">
        <v>25</v>
      </c>
      <c r="G2424" s="160" t="e">
        <f ca="1">_xludf.IFS(F2424=BASE_DATOS!R$2,"N/A",F2424=BASE_DATOS!R$3,"N/A",F2424=BASE_DATOS!R$4,"INDICAR",F2424=BASE_DATOS!R$7,"N/A",F2424=BASE_DATOS!R$5,"INDICAR",F2424=BASE_DATOS!R$6,"INDICAR",F2424=BASE_DATOS!R$8," INDICAR",F2424=BASE_DATOS!R$9," ")</f>
        <v>#NAME?</v>
      </c>
      <c r="H2424" s="121" t="s">
        <v>618</v>
      </c>
      <c r="I2424" s="122">
        <v>0.3</v>
      </c>
      <c r="J2424" s="122">
        <v>0.3</v>
      </c>
      <c r="K2424" s="122">
        <v>0.4</v>
      </c>
      <c r="L2424" s="122"/>
      <c r="M2424" s="122"/>
      <c r="N2424" s="123">
        <f t="shared" si="61"/>
        <v>1</v>
      </c>
    </row>
    <row r="2425" spans="1:14" ht="29">
      <c r="A2425" s="249"/>
      <c r="B2425" s="137" t="s">
        <v>55</v>
      </c>
      <c r="C2425" s="138" t="s">
        <v>989</v>
      </c>
      <c r="D2425" s="158">
        <v>15</v>
      </c>
      <c r="E2425" s="140">
        <v>7</v>
      </c>
      <c r="F2425" s="121" t="s">
        <v>103</v>
      </c>
      <c r="G2425" s="160" t="e">
        <f ca="1">_xludf.IFS(F2425=BASE_DATOS!R$2,"N/A",F2425=BASE_DATOS!R$3,"N/A",F2425=BASE_DATOS!R$4,"INDICAR",F2425=BASE_DATOS!R$7,"N/A",F2425=BASE_DATOS!R$5,"INDICAR",F2425=BASE_DATOS!R$6,"INDICAR",F2425=BASE_DATOS!R$8," INDICAR",F2425=BASE_DATOS!R$9," ")</f>
        <v>#NAME?</v>
      </c>
      <c r="H2425" s="121" t="s">
        <v>430</v>
      </c>
      <c r="I2425" s="122">
        <v>0.2</v>
      </c>
      <c r="J2425" s="122">
        <v>0.2</v>
      </c>
      <c r="K2425" s="122">
        <v>0.2</v>
      </c>
      <c r="L2425" s="122">
        <v>0.2</v>
      </c>
      <c r="M2425" s="122">
        <v>0.2</v>
      </c>
      <c r="N2425" s="123">
        <f t="shared" si="61"/>
        <v>1</v>
      </c>
    </row>
    <row r="2426" spans="1:14" ht="29">
      <c r="A2426" s="249"/>
      <c r="B2426" s="137" t="s">
        <v>55</v>
      </c>
      <c r="C2426" s="140" t="s">
        <v>990</v>
      </c>
      <c r="D2426" s="158">
        <v>1</v>
      </c>
      <c r="E2426" s="140">
        <v>1</v>
      </c>
      <c r="F2426" s="121" t="s">
        <v>25</v>
      </c>
      <c r="G2426" s="160" t="e">
        <f ca="1">_xludf.IFS(F2426=BASE_DATOS!R$2,"N/A",F2426=BASE_DATOS!R$3,"N/A",F2426=BASE_DATOS!R$4,"INDICAR",F2426=BASE_DATOS!R$7,"N/A",F2426=BASE_DATOS!R$5,"INDICAR",F2426=BASE_DATOS!R$6,"INDICAR",F2426=BASE_DATOS!R$8," INDICAR",F2426=BASE_DATOS!R$9," ")</f>
        <v>#NAME?</v>
      </c>
      <c r="H2426" s="121" t="s">
        <v>430</v>
      </c>
      <c r="I2426" s="122">
        <v>0.2</v>
      </c>
      <c r="J2426" s="122">
        <v>0.2</v>
      </c>
      <c r="K2426" s="122">
        <v>0.2</v>
      </c>
      <c r="L2426" s="122">
        <v>0.2</v>
      </c>
      <c r="M2426" s="122">
        <v>0.2</v>
      </c>
      <c r="N2426" s="123">
        <f t="shared" si="61"/>
        <v>1</v>
      </c>
    </row>
    <row r="2427" spans="1:14" ht="14.5" hidden="1">
      <c r="A2427" s="249"/>
      <c r="B2427" s="137"/>
      <c r="C2427" s="138"/>
      <c r="D2427" s="158"/>
      <c r="E2427" s="140"/>
      <c r="F2427" s="121"/>
      <c r="G2427" s="160" t="e">
        <f ca="1">_xludf.IFS(F2427=BASE_DATOS!R$2,"N/A",F2427=BASE_DATOS!R$3,"N/A",F2427=BASE_DATOS!R$4,"INDICAR",F2427=BASE_DATOS!R$7,"N/A",F2427=BASE_DATOS!R$5,"INDICAR",F2427=BASE_DATOS!R$6,"INDICAR",F2427=BASE_DATOS!R$8," INDICAR",F2427=BASE_DATOS!R$9," ")</f>
        <v>#NAME?</v>
      </c>
      <c r="H2427" s="121"/>
      <c r="I2427" s="122"/>
      <c r="J2427" s="122"/>
      <c r="K2427" s="122"/>
      <c r="L2427" s="122"/>
      <c r="M2427" s="122"/>
      <c r="N2427" s="123">
        <f t="shared" si="61"/>
        <v>0</v>
      </c>
    </row>
    <row r="2428" spans="1:14" ht="14.5" hidden="1">
      <c r="A2428" s="250"/>
      <c r="B2428" s="137"/>
      <c r="C2428" s="140"/>
      <c r="D2428" s="158"/>
      <c r="E2428" s="140"/>
      <c r="F2428" s="121"/>
      <c r="G2428" s="160" t="e">
        <f ca="1">_xludf.IFS(F2428=BASE_DATOS!R$2,"N/A",F2428=BASE_DATOS!R$3,"N/A",F2428=BASE_DATOS!R$4,"INDICAR",F2428=BASE_DATOS!R$7,"N/A",F2428=BASE_DATOS!R$5,"INDICAR",F2428=BASE_DATOS!R$6,"INDICAR",F2428=BASE_DATOS!R$8," INDICAR",F2428=BASE_DATOS!R$9," ")</f>
        <v>#NAME?</v>
      </c>
      <c r="H2428" s="121"/>
      <c r="I2428" s="122"/>
      <c r="J2428" s="122"/>
      <c r="K2428" s="122"/>
      <c r="L2428" s="122"/>
      <c r="M2428" s="122"/>
      <c r="N2428" s="123">
        <f t="shared" si="61"/>
        <v>0</v>
      </c>
    </row>
    <row r="2429" spans="1:14" ht="14.5" hidden="1">
      <c r="A2429" s="251"/>
      <c r="B2429" s="137"/>
      <c r="C2429" s="138"/>
      <c r="D2429" s="158"/>
      <c r="E2429" s="140"/>
      <c r="F2429" s="121"/>
      <c r="G2429" s="160" t="e">
        <f ca="1">_xludf.IFS(F2429=BASE_DATOS!R$2,"N/A",F2429=BASE_DATOS!R$3,"N/A",F2429=BASE_DATOS!R$4,"INDICAR",F2429=BASE_DATOS!R$7,"N/A",F2429=BASE_DATOS!R$5,"INDICAR",F2429=BASE_DATOS!R$6,"INDICAR",F2429=BASE_DATOS!R$8," INDICAR",F2429=BASE_DATOS!R$9," ")</f>
        <v>#NAME?</v>
      </c>
      <c r="H2429" s="121"/>
      <c r="I2429" s="122"/>
      <c r="J2429" s="122"/>
      <c r="K2429" s="122"/>
      <c r="L2429" s="122"/>
      <c r="M2429" s="122"/>
      <c r="N2429" s="123">
        <f t="shared" si="61"/>
        <v>0</v>
      </c>
    </row>
    <row r="2430" spans="1:14" ht="14.5" hidden="1">
      <c r="A2430" s="252"/>
      <c r="B2430" s="137"/>
      <c r="C2430" s="138"/>
      <c r="D2430" s="158"/>
      <c r="E2430" s="140"/>
      <c r="F2430" s="121"/>
      <c r="G2430" s="160" t="e">
        <f ca="1">_xludf.IFS(F2430=BASE_DATOS!R$2,"N/A",F2430=BASE_DATOS!R$3,"N/A",F2430=BASE_DATOS!R$4,"INDICAR",F2430=BASE_DATOS!R$7,"N/A",F2430=BASE_DATOS!R$5,"INDICAR",F2430=BASE_DATOS!R$6,"INDICAR",F2430=BASE_DATOS!R$8," INDICAR",F2430=BASE_DATOS!R$9," ")</f>
        <v>#NAME?</v>
      </c>
      <c r="H2430" s="121"/>
      <c r="I2430" s="122"/>
      <c r="J2430" s="122"/>
      <c r="K2430" s="122"/>
      <c r="L2430" s="122"/>
      <c r="M2430" s="122"/>
      <c r="N2430" s="123">
        <f t="shared" si="61"/>
        <v>0</v>
      </c>
    </row>
    <row r="2431" spans="1:14" ht="14.5" hidden="1">
      <c r="A2431" s="252"/>
      <c r="B2431" s="137"/>
      <c r="C2431" s="138"/>
      <c r="D2431" s="158"/>
      <c r="E2431" s="140"/>
      <c r="F2431" s="121"/>
      <c r="G2431" s="160" t="e">
        <f ca="1">_xludf.IFS(F2431=BASE_DATOS!R$2,"N/A",F2431=BASE_DATOS!R$3,"N/A",F2431=BASE_DATOS!R$4,"INDICAR",F2431=BASE_DATOS!R$7,"N/A",F2431=BASE_DATOS!R$5,"INDICAR",F2431=BASE_DATOS!R$6,"INDICAR",F2431=BASE_DATOS!R$8," INDICAR",F2431=BASE_DATOS!R$9," ")</f>
        <v>#NAME?</v>
      </c>
      <c r="H2431" s="121"/>
      <c r="I2431" s="122"/>
      <c r="J2431" s="122"/>
      <c r="K2431" s="122"/>
      <c r="L2431" s="122"/>
      <c r="M2431" s="122"/>
      <c r="N2431" s="123">
        <f t="shared" si="61"/>
        <v>0</v>
      </c>
    </row>
    <row r="2432" spans="1:14" ht="14.5" hidden="1">
      <c r="A2432" s="252"/>
      <c r="B2432" s="137"/>
      <c r="C2432" s="138"/>
      <c r="D2432" s="158"/>
      <c r="E2432" s="140"/>
      <c r="F2432" s="121"/>
      <c r="G2432" s="160" t="e">
        <f ca="1">_xludf.IFS(F2432=BASE_DATOS!R$2,"N/A",F2432=BASE_DATOS!R$3,"N/A",F2432=BASE_DATOS!R$4,"INDICAR",F2432=BASE_DATOS!R$7,"N/A",F2432=BASE_DATOS!R$5,"INDICAR",F2432=BASE_DATOS!R$6,"INDICAR",F2432=BASE_DATOS!R$8," INDICAR",F2432=BASE_DATOS!R$9," ")</f>
        <v>#NAME?</v>
      </c>
      <c r="H2432" s="121"/>
      <c r="I2432" s="122"/>
      <c r="J2432" s="122"/>
      <c r="K2432" s="122"/>
      <c r="L2432" s="122"/>
      <c r="M2432" s="122"/>
      <c r="N2432" s="123">
        <f t="shared" si="61"/>
        <v>0</v>
      </c>
    </row>
    <row r="2433" spans="1:14" ht="14.5" hidden="1">
      <c r="A2433" s="252"/>
      <c r="B2433" s="137"/>
      <c r="C2433" s="138"/>
      <c r="D2433" s="158"/>
      <c r="E2433" s="140"/>
      <c r="F2433" s="121"/>
      <c r="G2433" s="160" t="e">
        <f ca="1">_xludf.IFS(F2433=BASE_DATOS!R$2,"N/A",F2433=BASE_DATOS!R$3,"N/A",F2433=BASE_DATOS!R$4,"INDICAR",F2433=BASE_DATOS!R$7,"N/A",F2433=BASE_DATOS!R$5,"INDICAR",F2433=BASE_DATOS!R$6,"INDICAR",F2433=BASE_DATOS!R$8," INDICAR",F2433=BASE_DATOS!R$9," ")</f>
        <v>#NAME?</v>
      </c>
      <c r="H2433" s="121"/>
      <c r="I2433" s="122"/>
      <c r="J2433" s="122"/>
      <c r="K2433" s="122"/>
      <c r="L2433" s="122"/>
      <c r="M2433" s="122"/>
      <c r="N2433" s="123">
        <f t="shared" si="61"/>
        <v>0</v>
      </c>
    </row>
    <row r="2434" spans="1:14" ht="14.5" hidden="1">
      <c r="A2434" s="252"/>
      <c r="B2434" s="137"/>
      <c r="C2434" s="138"/>
      <c r="D2434" s="158"/>
      <c r="E2434" s="140"/>
      <c r="F2434" s="121"/>
      <c r="G2434" s="160" t="e">
        <f ca="1">_xludf.IFS(F2434=BASE_DATOS!R$2,"N/A",F2434=BASE_DATOS!R$3,"N/A",F2434=BASE_DATOS!R$4,"INDICAR",F2434=BASE_DATOS!R$7,"N/A",F2434=BASE_DATOS!R$5,"INDICAR",F2434=BASE_DATOS!R$6,"INDICAR",F2434=BASE_DATOS!R$8," INDICAR",F2434=BASE_DATOS!R$9," ")</f>
        <v>#NAME?</v>
      </c>
      <c r="H2434" s="121"/>
      <c r="I2434" s="122"/>
      <c r="J2434" s="122"/>
      <c r="K2434" s="122"/>
      <c r="L2434" s="122"/>
      <c r="M2434" s="122"/>
      <c r="N2434" s="123">
        <f t="shared" si="61"/>
        <v>0</v>
      </c>
    </row>
    <row r="2435" spans="1:14" ht="14.5" hidden="1">
      <c r="A2435" s="252"/>
      <c r="B2435" s="137"/>
      <c r="C2435" s="138"/>
      <c r="D2435" s="158"/>
      <c r="E2435" s="140"/>
      <c r="F2435" s="121"/>
      <c r="G2435" s="160" t="e">
        <f ca="1">_xludf.IFS(F2435=BASE_DATOS!R$2,"N/A",F2435=BASE_DATOS!R$3,"N/A",F2435=BASE_DATOS!R$4,"INDICAR",F2435=BASE_DATOS!R$7,"N/A",F2435=BASE_DATOS!R$5,"INDICAR",F2435=BASE_DATOS!R$6,"INDICAR",F2435=BASE_DATOS!R$8," INDICAR",F2435=BASE_DATOS!R$9," ")</f>
        <v>#NAME?</v>
      </c>
      <c r="H2435" s="121"/>
      <c r="I2435" s="122"/>
      <c r="J2435" s="122"/>
      <c r="K2435" s="122"/>
      <c r="L2435" s="122"/>
      <c r="M2435" s="122"/>
      <c r="N2435" s="123">
        <f t="shared" si="61"/>
        <v>0</v>
      </c>
    </row>
    <row r="2436" spans="1:14" ht="14.5" hidden="1">
      <c r="A2436" s="252"/>
      <c r="B2436" s="137"/>
      <c r="C2436" s="138"/>
      <c r="D2436" s="158"/>
      <c r="E2436" s="140"/>
      <c r="F2436" s="121"/>
      <c r="G2436" s="160" t="e">
        <f ca="1">_xludf.IFS(F2436=BASE_DATOS!R$2,"N/A",F2436=BASE_DATOS!R$3,"N/A",F2436=BASE_DATOS!R$4,"INDICAR",F2436=BASE_DATOS!R$7,"N/A",F2436=BASE_DATOS!R$5,"INDICAR",F2436=BASE_DATOS!R$6,"INDICAR",F2436=BASE_DATOS!R$8," INDICAR",F2436=BASE_DATOS!R$9," ")</f>
        <v>#NAME?</v>
      </c>
      <c r="H2436" s="121"/>
      <c r="I2436" s="122"/>
      <c r="J2436" s="122"/>
      <c r="K2436" s="122"/>
      <c r="L2436" s="122"/>
      <c r="M2436" s="122"/>
      <c r="N2436" s="123">
        <f t="shared" si="61"/>
        <v>0</v>
      </c>
    </row>
    <row r="2437" spans="1:14" ht="14.5" hidden="1">
      <c r="A2437" s="252"/>
      <c r="B2437" s="137"/>
      <c r="C2437" s="138"/>
      <c r="D2437" s="158"/>
      <c r="E2437" s="140"/>
      <c r="F2437" s="121"/>
      <c r="G2437" s="160" t="e">
        <f ca="1">_xludf.IFS(F2437=BASE_DATOS!R$2,"N/A",F2437=BASE_DATOS!R$3,"N/A",F2437=BASE_DATOS!R$4,"INDICAR",F2437=BASE_DATOS!R$7,"N/A",F2437=BASE_DATOS!R$5,"INDICAR",F2437=BASE_DATOS!R$6,"INDICAR",F2437=BASE_DATOS!R$8," INDICAR",F2437=BASE_DATOS!R$9," ")</f>
        <v>#NAME?</v>
      </c>
      <c r="H2437" s="121"/>
      <c r="I2437" s="122"/>
      <c r="J2437" s="122"/>
      <c r="K2437" s="122"/>
      <c r="L2437" s="122"/>
      <c r="M2437" s="122"/>
      <c r="N2437" s="123">
        <f t="shared" si="61"/>
        <v>0</v>
      </c>
    </row>
    <row r="2438" spans="1:14" ht="14.5" hidden="1">
      <c r="A2438" s="252"/>
      <c r="B2438" s="137"/>
      <c r="C2438" s="138"/>
      <c r="D2438" s="158"/>
      <c r="E2438" s="140"/>
      <c r="F2438" s="121"/>
      <c r="G2438" s="160" t="e">
        <f ca="1">_xludf.IFS(F2438=BASE_DATOS!R$2,"N/A",F2438=BASE_DATOS!R$3,"N/A",F2438=BASE_DATOS!R$4,"INDICAR",F2438=BASE_DATOS!R$7,"N/A",F2438=BASE_DATOS!R$5,"INDICAR",F2438=BASE_DATOS!R$6,"INDICAR",F2438=BASE_DATOS!R$8," INDICAR",F2438=BASE_DATOS!R$9," ")</f>
        <v>#NAME?</v>
      </c>
      <c r="H2438" s="121"/>
      <c r="I2438" s="122"/>
      <c r="J2438" s="122"/>
      <c r="K2438" s="122"/>
      <c r="L2438" s="122"/>
      <c r="M2438" s="122"/>
      <c r="N2438" s="123">
        <f t="shared" si="61"/>
        <v>0</v>
      </c>
    </row>
    <row r="2439" spans="1:14" ht="14.5" hidden="1">
      <c r="A2439" s="253"/>
      <c r="B2439" s="137"/>
      <c r="C2439" s="140"/>
      <c r="D2439" s="158"/>
      <c r="E2439" s="140"/>
      <c r="F2439" s="121"/>
      <c r="G2439" s="160" t="e">
        <f ca="1">_xludf.IFS(F2439=BASE_DATOS!R$2,"N/A",F2439=BASE_DATOS!R$3,"N/A",F2439=BASE_DATOS!R$4,"INDICAR",F2439=BASE_DATOS!R$7,"N/A",F2439=BASE_DATOS!R$5,"INDICAR",F2439=BASE_DATOS!R$6,"INDICAR",F2439=BASE_DATOS!R$8," INDICAR",F2439=BASE_DATOS!R$9," ")</f>
        <v>#NAME?</v>
      </c>
      <c r="H2439" s="121"/>
      <c r="I2439" s="122"/>
      <c r="J2439" s="122"/>
      <c r="K2439" s="122"/>
      <c r="L2439" s="122"/>
      <c r="M2439" s="122"/>
      <c r="N2439" s="123">
        <f t="shared" si="61"/>
        <v>0</v>
      </c>
    </row>
    <row r="2440" spans="1:14" ht="14.5" hidden="1">
      <c r="A2440" s="251"/>
      <c r="B2440" s="137"/>
      <c r="C2440" s="138"/>
      <c r="D2440" s="158"/>
      <c r="E2440" s="140"/>
      <c r="F2440" s="121"/>
      <c r="G2440" s="160" t="e">
        <f ca="1">_xludf.IFS(F2440=BASE_DATOS!R$2,"N/A",F2440=BASE_DATOS!R$3,"N/A",F2440=BASE_DATOS!R$4,"INDICAR",F2440=BASE_DATOS!R$7,"N/A",F2440=BASE_DATOS!R$5,"INDICAR",F2440=BASE_DATOS!R$6,"INDICAR",F2440=BASE_DATOS!R$8," INDICAR",F2440=BASE_DATOS!R$9," ")</f>
        <v>#NAME?</v>
      </c>
      <c r="H2440" s="121"/>
      <c r="I2440" s="122"/>
      <c r="J2440" s="122"/>
      <c r="K2440" s="122"/>
      <c r="L2440" s="122"/>
      <c r="M2440" s="122"/>
      <c r="N2440" s="123">
        <f t="shared" si="61"/>
        <v>0</v>
      </c>
    </row>
    <row r="2441" spans="1:14" ht="14.5" hidden="1">
      <c r="A2441" s="252"/>
      <c r="B2441" s="137"/>
      <c r="C2441" s="138"/>
      <c r="D2441" s="158"/>
      <c r="E2441" s="140"/>
      <c r="F2441" s="121"/>
      <c r="G2441" s="160" t="e">
        <f ca="1">_xludf.IFS(F2441=BASE_DATOS!R$2,"N/A",F2441=BASE_DATOS!R$3,"N/A",F2441=BASE_DATOS!R$4,"INDICAR",F2441=BASE_DATOS!R$7,"N/A",F2441=BASE_DATOS!R$5,"INDICAR",F2441=BASE_DATOS!R$6,"INDICAR",F2441=BASE_DATOS!R$8," INDICAR",F2441=BASE_DATOS!R$9," ")</f>
        <v>#NAME?</v>
      </c>
      <c r="H2441" s="121"/>
      <c r="I2441" s="122"/>
      <c r="J2441" s="122"/>
      <c r="K2441" s="122"/>
      <c r="L2441" s="122"/>
      <c r="M2441" s="122"/>
      <c r="N2441" s="123">
        <f t="shared" si="61"/>
        <v>0</v>
      </c>
    </row>
    <row r="2442" spans="1:14" ht="14.5" hidden="1">
      <c r="A2442" s="252"/>
      <c r="B2442" s="137"/>
      <c r="C2442" s="138"/>
      <c r="D2442" s="158"/>
      <c r="E2442" s="140"/>
      <c r="F2442" s="121"/>
      <c r="G2442" s="160" t="e">
        <f ca="1">_xludf.IFS(F2442=BASE_DATOS!R$2,"N/A",F2442=BASE_DATOS!R$3,"N/A",F2442=BASE_DATOS!R$4,"INDICAR",F2442=BASE_DATOS!R$7,"N/A",F2442=BASE_DATOS!R$5,"INDICAR",F2442=BASE_DATOS!R$6,"INDICAR",F2442=BASE_DATOS!R$8," INDICAR",F2442=BASE_DATOS!R$9," ")</f>
        <v>#NAME?</v>
      </c>
      <c r="H2442" s="121"/>
      <c r="I2442" s="122"/>
      <c r="J2442" s="122"/>
      <c r="K2442" s="122"/>
      <c r="L2442" s="122"/>
      <c r="M2442" s="122"/>
      <c r="N2442" s="123">
        <f t="shared" si="61"/>
        <v>0</v>
      </c>
    </row>
    <row r="2443" spans="1:14" ht="14.5" hidden="1">
      <c r="A2443" s="252"/>
      <c r="B2443" s="137"/>
      <c r="C2443" s="138"/>
      <c r="D2443" s="158"/>
      <c r="E2443" s="140"/>
      <c r="F2443" s="121"/>
      <c r="G2443" s="160" t="e">
        <f ca="1">_xludf.IFS(F2443=BASE_DATOS!R$2,"N/A",F2443=BASE_DATOS!R$3,"N/A",F2443=BASE_DATOS!R$4,"INDICAR",F2443=BASE_DATOS!R$7,"N/A",F2443=BASE_DATOS!R$5,"INDICAR",F2443=BASE_DATOS!R$6,"INDICAR",F2443=BASE_DATOS!R$8," INDICAR",F2443=BASE_DATOS!R$9," ")</f>
        <v>#NAME?</v>
      </c>
      <c r="H2443" s="121"/>
      <c r="I2443" s="122"/>
      <c r="J2443" s="122"/>
      <c r="K2443" s="122"/>
      <c r="L2443" s="122"/>
      <c r="M2443" s="122"/>
      <c r="N2443" s="123">
        <f t="shared" si="61"/>
        <v>0</v>
      </c>
    </row>
    <row r="2444" spans="1:14" ht="14.5" hidden="1">
      <c r="A2444" s="252"/>
      <c r="B2444" s="137"/>
      <c r="C2444" s="138"/>
      <c r="D2444" s="158"/>
      <c r="E2444" s="140"/>
      <c r="F2444" s="121"/>
      <c r="G2444" s="160" t="e">
        <f ca="1">_xludf.IFS(F2444=BASE_DATOS!R$2,"N/A",F2444=BASE_DATOS!R$3,"N/A",F2444=BASE_DATOS!R$4,"INDICAR",F2444=BASE_DATOS!R$7,"N/A",F2444=BASE_DATOS!R$5,"INDICAR",F2444=BASE_DATOS!R$6,"INDICAR",F2444=BASE_DATOS!R$8," INDICAR",F2444=BASE_DATOS!R$9," ")</f>
        <v>#NAME?</v>
      </c>
      <c r="H2444" s="121"/>
      <c r="I2444" s="122"/>
      <c r="J2444" s="122"/>
      <c r="K2444" s="122"/>
      <c r="L2444" s="122"/>
      <c r="M2444" s="122"/>
      <c r="N2444" s="123">
        <f t="shared" si="61"/>
        <v>0</v>
      </c>
    </row>
    <row r="2445" spans="1:14" ht="14.5" hidden="1">
      <c r="A2445" s="252"/>
      <c r="B2445" s="137"/>
      <c r="C2445" s="138"/>
      <c r="D2445" s="158"/>
      <c r="E2445" s="140"/>
      <c r="F2445" s="121"/>
      <c r="G2445" s="160" t="e">
        <f ca="1">_xludf.IFS(F2445=BASE_DATOS!R$2,"N/A",F2445=BASE_DATOS!R$3,"N/A",F2445=BASE_DATOS!R$4,"INDICAR",F2445=BASE_DATOS!R$7,"N/A",F2445=BASE_DATOS!R$5,"INDICAR",F2445=BASE_DATOS!R$6,"INDICAR",F2445=BASE_DATOS!R$8," INDICAR",F2445=BASE_DATOS!R$9," ")</f>
        <v>#NAME?</v>
      </c>
      <c r="H2445" s="121"/>
      <c r="I2445" s="122"/>
      <c r="J2445" s="122"/>
      <c r="K2445" s="122"/>
      <c r="L2445" s="122"/>
      <c r="M2445" s="122"/>
      <c r="N2445" s="123">
        <f t="shared" si="61"/>
        <v>0</v>
      </c>
    </row>
    <row r="2446" spans="1:14" ht="14.5" hidden="1">
      <c r="A2446" s="252"/>
      <c r="B2446" s="137"/>
      <c r="C2446" s="138"/>
      <c r="D2446" s="158"/>
      <c r="E2446" s="140"/>
      <c r="F2446" s="121"/>
      <c r="G2446" s="160" t="e">
        <f ca="1">_xludf.IFS(F2446=BASE_DATOS!R$2,"N/A",F2446=BASE_DATOS!R$3,"N/A",F2446=BASE_DATOS!R$4,"INDICAR",F2446=BASE_DATOS!R$7,"N/A",F2446=BASE_DATOS!R$5,"INDICAR",F2446=BASE_DATOS!R$6,"INDICAR",F2446=BASE_DATOS!R$8," INDICAR",F2446=BASE_DATOS!R$9," ")</f>
        <v>#NAME?</v>
      </c>
      <c r="H2446" s="121"/>
      <c r="I2446" s="122"/>
      <c r="J2446" s="122"/>
      <c r="K2446" s="122"/>
      <c r="L2446" s="122"/>
      <c r="M2446" s="122"/>
      <c r="N2446" s="123">
        <f t="shared" si="61"/>
        <v>0</v>
      </c>
    </row>
    <row r="2447" spans="1:14" ht="14.5" hidden="1">
      <c r="A2447" s="252"/>
      <c r="B2447" s="137"/>
      <c r="C2447" s="138"/>
      <c r="D2447" s="158"/>
      <c r="E2447" s="140"/>
      <c r="F2447" s="121"/>
      <c r="G2447" s="160" t="e">
        <f ca="1">_xludf.IFS(F2447=BASE_DATOS!R$2,"N/A",F2447=BASE_DATOS!R$3,"N/A",F2447=BASE_DATOS!R$4,"INDICAR",F2447=BASE_DATOS!R$7,"N/A",F2447=BASE_DATOS!R$5,"INDICAR",F2447=BASE_DATOS!R$6,"INDICAR",F2447=BASE_DATOS!R$8," INDICAR",F2447=BASE_DATOS!R$9," ")</f>
        <v>#NAME?</v>
      </c>
      <c r="H2447" s="121"/>
      <c r="I2447" s="122"/>
      <c r="J2447" s="122"/>
      <c r="K2447" s="122"/>
      <c r="L2447" s="122"/>
      <c r="M2447" s="122"/>
      <c r="N2447" s="123">
        <f t="shared" si="61"/>
        <v>0</v>
      </c>
    </row>
    <row r="2448" spans="1:14" ht="14.5" hidden="1">
      <c r="A2448" s="252"/>
      <c r="B2448" s="137"/>
      <c r="C2448" s="138"/>
      <c r="D2448" s="158"/>
      <c r="E2448" s="140"/>
      <c r="F2448" s="121"/>
      <c r="G2448" s="160" t="e">
        <f ca="1">_xludf.IFS(F2448=BASE_DATOS!R$2,"N/A",F2448=BASE_DATOS!R$3,"N/A",F2448=BASE_DATOS!R$4,"INDICAR",F2448=BASE_DATOS!R$7,"N/A",F2448=BASE_DATOS!R$5,"INDICAR",F2448=BASE_DATOS!R$6,"INDICAR",F2448=BASE_DATOS!R$8," INDICAR",F2448=BASE_DATOS!R$9," ")</f>
        <v>#NAME?</v>
      </c>
      <c r="H2448" s="121"/>
      <c r="I2448" s="122"/>
      <c r="J2448" s="122"/>
      <c r="K2448" s="122"/>
      <c r="L2448" s="122"/>
      <c r="M2448" s="122"/>
      <c r="N2448" s="123">
        <f t="shared" si="61"/>
        <v>0</v>
      </c>
    </row>
    <row r="2449" spans="1:14" ht="14.5" hidden="1">
      <c r="A2449" s="252"/>
      <c r="B2449" s="137"/>
      <c r="C2449" s="138"/>
      <c r="D2449" s="158"/>
      <c r="E2449" s="140"/>
      <c r="F2449" s="121"/>
      <c r="G2449" s="160" t="e">
        <f ca="1">_xludf.IFS(F2449=BASE_DATOS!R$2,"N/A",F2449=BASE_DATOS!R$3,"N/A",F2449=BASE_DATOS!R$4,"INDICAR",F2449=BASE_DATOS!R$7,"N/A",F2449=BASE_DATOS!R$5,"INDICAR",F2449=BASE_DATOS!R$6,"INDICAR",F2449=BASE_DATOS!R$8," INDICAR",F2449=BASE_DATOS!R$9," ")</f>
        <v>#NAME?</v>
      </c>
      <c r="H2449" s="121"/>
      <c r="I2449" s="122"/>
      <c r="J2449" s="122"/>
      <c r="K2449" s="122"/>
      <c r="L2449" s="122"/>
      <c r="M2449" s="122"/>
      <c r="N2449" s="123">
        <f t="shared" si="61"/>
        <v>0</v>
      </c>
    </row>
    <row r="2450" spans="1:14" ht="14.5" hidden="1">
      <c r="A2450" s="253"/>
      <c r="B2450" s="137"/>
      <c r="C2450" s="140"/>
      <c r="D2450" s="158"/>
      <c r="E2450" s="140"/>
      <c r="F2450" s="121"/>
      <c r="G2450" s="160" t="e">
        <f ca="1">_xludf.IFS(F2450=BASE_DATOS!R$2,"N/A",F2450=BASE_DATOS!R$3,"N/A",F2450=BASE_DATOS!R$4,"INDICAR",F2450=BASE_DATOS!R$7,"N/A",F2450=BASE_DATOS!R$5,"INDICAR",F2450=BASE_DATOS!R$6,"INDICAR",F2450=BASE_DATOS!R$8," INDICAR",F2450=BASE_DATOS!R$9," ")</f>
        <v>#NAME?</v>
      </c>
      <c r="H2450" s="121"/>
      <c r="I2450" s="122"/>
      <c r="J2450" s="122"/>
      <c r="K2450" s="122"/>
      <c r="L2450" s="122"/>
      <c r="M2450" s="122"/>
      <c r="N2450" s="123">
        <f t="shared" si="61"/>
        <v>0</v>
      </c>
    </row>
    <row r="2451" spans="1:14" ht="14.5">
      <c r="A2451" s="142"/>
      <c r="B2451" s="143"/>
      <c r="C2451" s="142"/>
      <c r="D2451" s="142"/>
      <c r="E2451" s="142"/>
      <c r="F2451" s="142"/>
      <c r="G2451" s="142"/>
      <c r="H2451" s="142"/>
      <c r="I2451" s="142"/>
      <c r="J2451" s="143"/>
      <c r="K2451" s="143"/>
      <c r="L2451" s="143"/>
      <c r="M2451" s="143"/>
      <c r="N2451" s="144"/>
    </row>
    <row r="2452" spans="1:14" ht="14.5">
      <c r="A2452" s="145"/>
      <c r="B2452" s="146"/>
      <c r="C2452" s="145"/>
      <c r="D2452" s="145"/>
      <c r="E2452" s="145"/>
      <c r="F2452" s="145"/>
      <c r="G2452" s="145"/>
      <c r="H2452" s="145"/>
      <c r="I2452" s="145"/>
      <c r="J2452" s="146"/>
      <c r="K2452" s="146"/>
      <c r="L2452" s="146"/>
      <c r="M2452" s="146"/>
      <c r="N2452" s="147"/>
    </row>
    <row r="2453" spans="1:14" ht="25.5" customHeight="1">
      <c r="A2453" s="254" t="s">
        <v>413</v>
      </c>
      <c r="B2453" s="255"/>
      <c r="C2453" s="254" t="s">
        <v>360</v>
      </c>
      <c r="D2453" s="256"/>
      <c r="E2453" s="256"/>
      <c r="F2453" s="256"/>
      <c r="G2453" s="256"/>
      <c r="H2453" s="256"/>
      <c r="I2453" s="256"/>
      <c r="J2453" s="256"/>
      <c r="K2453" s="256"/>
      <c r="L2453" s="256"/>
      <c r="M2453" s="256"/>
      <c r="N2453" s="255"/>
    </row>
    <row r="2454" spans="1:14" ht="31">
      <c r="A2454" s="99" t="s">
        <v>19</v>
      </c>
      <c r="B2454" s="254" t="s">
        <v>90</v>
      </c>
      <c r="C2454" s="255"/>
      <c r="D2454" s="99" t="s">
        <v>447</v>
      </c>
      <c r="E2454" s="258" t="str">
        <f t="array" ref="E2454">INDEX(BASE_DATOS!U$2:U$103,MATCH(C2453,BASE_DATOS!W$2:W$103,0))</f>
        <v xml:space="preserve">Fortalecer una cultura institucional de comunicación que proyecte el quehacer institucional para el reconocimiento social del valor público de la Universidad Nacional </v>
      </c>
      <c r="F2454" s="256"/>
      <c r="G2454" s="256"/>
      <c r="H2454" s="256"/>
      <c r="I2454" s="256"/>
      <c r="J2454" s="256"/>
      <c r="K2454" s="256"/>
      <c r="L2454" s="256"/>
      <c r="M2454" s="256"/>
      <c r="N2454" s="255"/>
    </row>
    <row r="2455" spans="1:14" ht="27.75" customHeight="1">
      <c r="A2455" s="259" t="s">
        <v>415</v>
      </c>
      <c r="B2455" s="277" t="s">
        <v>364</v>
      </c>
      <c r="C2455" s="261"/>
      <c r="D2455" s="262"/>
      <c r="E2455" s="268" t="s">
        <v>416</v>
      </c>
      <c r="F2455" s="273" t="str">
        <f t="array" ref="F2455">INDEX(BASE_DATOS!Y$2:Y$103,MATCH(B2455,BASE_DATOS!X$2:X$103,0))</f>
        <v>P. Institucionales E.O. 
P. de Calidad 
P. Institucional SMCG 
P. para la incorporación de las tecnologías de información y la comunicación en los procesos académicos de la UNA 
P.I. Sistema de Comunicación de la UNA 
P.I. Investigación universitaria 
P.I. Extensión Universitaria 
P. de conservación del patrimonio académico institucional</v>
      </c>
      <c r="G2455" s="247"/>
      <c r="H2455" s="247"/>
      <c r="I2455" s="274" t="s">
        <v>417</v>
      </c>
      <c r="J2455" s="283" t="str">
        <f t="array" ref="J2455">INDEX(BASE_DATOS!Z$2:Z$103,MATCH(B2455,BASE_DATOS!X$2:X$103,0))</f>
        <v>Cantidad de acciones de ciencia abierta</v>
      </c>
      <c r="K2455" s="256"/>
      <c r="L2455" s="256"/>
      <c r="M2455" s="256"/>
      <c r="N2455" s="255"/>
    </row>
    <row r="2456" spans="1:14" ht="22.5" customHeight="1">
      <c r="A2456" s="252"/>
      <c r="B2456" s="263"/>
      <c r="C2456" s="247"/>
      <c r="D2456" s="264"/>
      <c r="E2456" s="252"/>
      <c r="F2456" s="247"/>
      <c r="G2456" s="247"/>
      <c r="H2456" s="247"/>
      <c r="I2456" s="252"/>
      <c r="J2456" s="276"/>
      <c r="K2456" s="256"/>
      <c r="L2456" s="256"/>
      <c r="M2456" s="256"/>
      <c r="N2456" s="255"/>
    </row>
    <row r="2457" spans="1:14" ht="22.5" customHeight="1">
      <c r="A2457" s="252"/>
      <c r="B2457" s="263"/>
      <c r="C2457" s="247"/>
      <c r="D2457" s="264"/>
      <c r="E2457" s="252"/>
      <c r="F2457" s="247"/>
      <c r="G2457" s="247"/>
      <c r="H2457" s="247"/>
      <c r="I2457" s="252"/>
      <c r="J2457" s="276"/>
      <c r="K2457" s="256"/>
      <c r="L2457" s="256"/>
      <c r="M2457" s="256"/>
      <c r="N2457" s="255"/>
    </row>
    <row r="2458" spans="1:14" ht="22.5" customHeight="1">
      <c r="A2458" s="253"/>
      <c r="B2458" s="265"/>
      <c r="C2458" s="266"/>
      <c r="D2458" s="267"/>
      <c r="E2458" s="253"/>
      <c r="F2458" s="266"/>
      <c r="G2458" s="266"/>
      <c r="H2458" s="266"/>
      <c r="I2458" s="253"/>
      <c r="J2458" s="276"/>
      <c r="K2458" s="256"/>
      <c r="L2458" s="256"/>
      <c r="M2458" s="256"/>
      <c r="N2458" s="255"/>
    </row>
    <row r="2459" spans="1:14" ht="23.25" customHeight="1">
      <c r="A2459" s="269" t="s">
        <v>418</v>
      </c>
      <c r="B2459" s="269" t="s">
        <v>419</v>
      </c>
      <c r="C2459" s="270" t="s">
        <v>420</v>
      </c>
      <c r="D2459" s="269" t="s">
        <v>421</v>
      </c>
      <c r="E2459" s="269" t="s">
        <v>422</v>
      </c>
      <c r="F2459" s="272" t="s">
        <v>16</v>
      </c>
      <c r="G2459" s="269" t="s">
        <v>423</v>
      </c>
      <c r="H2459" s="269" t="s">
        <v>424</v>
      </c>
      <c r="I2459" s="271" t="s">
        <v>425</v>
      </c>
      <c r="J2459" s="256"/>
      <c r="K2459" s="256"/>
      <c r="L2459" s="256"/>
      <c r="M2459" s="256"/>
      <c r="N2459" s="255"/>
    </row>
    <row r="2460" spans="1:14" ht="23.25" customHeight="1">
      <c r="A2460" s="253"/>
      <c r="B2460" s="253"/>
      <c r="C2460" s="253"/>
      <c r="D2460" s="253"/>
      <c r="E2460" s="253"/>
      <c r="F2460" s="265"/>
      <c r="G2460" s="253"/>
      <c r="H2460" s="253"/>
      <c r="I2460" s="100">
        <v>2023</v>
      </c>
      <c r="J2460" s="100">
        <v>2024</v>
      </c>
      <c r="K2460" s="100">
        <v>2025</v>
      </c>
      <c r="L2460" s="100">
        <v>2026</v>
      </c>
      <c r="M2460" s="100">
        <v>2027</v>
      </c>
      <c r="N2460" s="148" t="s">
        <v>426</v>
      </c>
    </row>
    <row r="2461" spans="1:14" ht="50">
      <c r="A2461" s="248" t="s">
        <v>991</v>
      </c>
      <c r="B2461" s="137" t="s">
        <v>135</v>
      </c>
      <c r="C2461" s="138" t="s">
        <v>992</v>
      </c>
      <c r="D2461" s="162">
        <v>1</v>
      </c>
      <c r="E2461" s="113">
        <v>0</v>
      </c>
      <c r="F2461" s="114" t="s">
        <v>25</v>
      </c>
      <c r="G2461" s="141" t="e">
        <f ca="1">_xludf.IFS(F2461=BASE_DATOS!R$2,"N/A",F2461=BASE_DATOS!R$3,"N/A",F2461=BASE_DATOS!R$4,"INDICAR",F2461=BASE_DATOS!R$7,"N/A",F2461=BASE_DATOS!R$5,"INDICAR",F2461=BASE_DATOS!R$6,"INDICAR",F2461=BASE_DATOS!R$8," INDICAR",F2461=BASE_DATOS!R$9," ")</f>
        <v>#NAME?</v>
      </c>
      <c r="H2461" s="126" t="s">
        <v>430</v>
      </c>
      <c r="I2461" s="127">
        <v>0.2</v>
      </c>
      <c r="J2461" s="127">
        <v>0.2</v>
      </c>
      <c r="K2461" s="127">
        <v>0.2</v>
      </c>
      <c r="L2461" s="127">
        <v>0.2</v>
      </c>
      <c r="M2461" s="127">
        <v>0.2</v>
      </c>
      <c r="N2461" s="123">
        <f t="shared" ref="N2461:N2493" si="62">SUM(I2461:M2461)</f>
        <v>1</v>
      </c>
    </row>
    <row r="2462" spans="1:14" ht="62.5">
      <c r="A2462" s="249"/>
      <c r="B2462" s="137" t="s">
        <v>135</v>
      </c>
      <c r="C2462" s="138" t="s">
        <v>993</v>
      </c>
      <c r="D2462" s="162">
        <v>1</v>
      </c>
      <c r="E2462" s="113">
        <v>0</v>
      </c>
      <c r="F2462" s="114" t="s">
        <v>25</v>
      </c>
      <c r="G2462" s="141" t="e">
        <f ca="1">_xludf.IFS(F2462=BASE_DATOS!R$2,"N/A",F2462=BASE_DATOS!R$3,"N/A",F2462=BASE_DATOS!R$4,"INDICAR",F2462=BASE_DATOS!R$7,"N/A",F2462=BASE_DATOS!R$5,"INDICAR",F2462=BASE_DATOS!R$6,"INDICAR",F2462=BASE_DATOS!R$8," INDICAR",F2462=BASE_DATOS!R$9," ")</f>
        <v>#NAME?</v>
      </c>
      <c r="H2462" s="126" t="s">
        <v>430</v>
      </c>
      <c r="I2462" s="127">
        <v>0.2</v>
      </c>
      <c r="J2462" s="127">
        <v>0.2</v>
      </c>
      <c r="K2462" s="127">
        <v>0.2</v>
      </c>
      <c r="L2462" s="127">
        <v>0.2</v>
      </c>
      <c r="M2462" s="127">
        <v>0.2</v>
      </c>
      <c r="N2462" s="123">
        <f t="shared" si="62"/>
        <v>1</v>
      </c>
    </row>
    <row r="2463" spans="1:14" ht="50">
      <c r="A2463" s="249"/>
      <c r="B2463" s="137" t="s">
        <v>39</v>
      </c>
      <c r="C2463" s="138" t="s">
        <v>994</v>
      </c>
      <c r="D2463" s="162">
        <v>5</v>
      </c>
      <c r="E2463" s="103">
        <v>0</v>
      </c>
      <c r="F2463" s="126" t="s">
        <v>25</v>
      </c>
      <c r="G2463" s="141" t="e">
        <f ca="1">_xludf.IFS(F2463=BASE_DATOS!R$2,"N/A",F2463=BASE_DATOS!R$3,"N/A",F2463=BASE_DATOS!R$4,"INDICAR",F2463=BASE_DATOS!R$7,"N/A",F2463=BASE_DATOS!R$5,"INDICAR",F2463=BASE_DATOS!R$6,"INDICAR",F2463=BASE_DATOS!R$8," INDICAR",F2463=BASE_DATOS!R$9," ")</f>
        <v>#NAME?</v>
      </c>
      <c r="H2463" s="126" t="s">
        <v>430</v>
      </c>
      <c r="I2463" s="127">
        <v>0.2</v>
      </c>
      <c r="J2463" s="127">
        <v>0.2</v>
      </c>
      <c r="K2463" s="127">
        <v>0.2</v>
      </c>
      <c r="L2463" s="127">
        <v>0.2</v>
      </c>
      <c r="M2463" s="127">
        <v>0.2</v>
      </c>
      <c r="N2463" s="123">
        <f t="shared" si="62"/>
        <v>1</v>
      </c>
    </row>
    <row r="2464" spans="1:14" ht="37.5">
      <c r="A2464" s="249"/>
      <c r="B2464" s="137" t="s">
        <v>39</v>
      </c>
      <c r="C2464" s="138" t="s">
        <v>995</v>
      </c>
      <c r="D2464" s="162">
        <v>5</v>
      </c>
      <c r="E2464" s="103">
        <v>0</v>
      </c>
      <c r="F2464" s="126" t="s">
        <v>25</v>
      </c>
      <c r="G2464" s="141" t="e">
        <f ca="1">_xludf.IFS(F2464=BASE_DATOS!R$2,"N/A",F2464=BASE_DATOS!R$3,"N/A",F2464=BASE_DATOS!R$4,"INDICAR",F2464=BASE_DATOS!R$7,"N/A",F2464=BASE_DATOS!R$5,"INDICAR",F2464=BASE_DATOS!R$6,"INDICAR",F2464=BASE_DATOS!R$8," INDICAR",F2464=BASE_DATOS!R$9," ")</f>
        <v>#NAME?</v>
      </c>
      <c r="H2464" s="126" t="s">
        <v>430</v>
      </c>
      <c r="I2464" s="127">
        <v>0.2</v>
      </c>
      <c r="J2464" s="127">
        <v>0.2</v>
      </c>
      <c r="K2464" s="127">
        <v>0.2</v>
      </c>
      <c r="L2464" s="127">
        <v>0.2</v>
      </c>
      <c r="M2464" s="127">
        <v>0.2</v>
      </c>
      <c r="N2464" s="123">
        <f t="shared" si="62"/>
        <v>1</v>
      </c>
    </row>
    <row r="2465" spans="1:14" ht="37.5">
      <c r="A2465" s="249"/>
      <c r="B2465" s="137" t="s">
        <v>39</v>
      </c>
      <c r="C2465" s="138" t="s">
        <v>996</v>
      </c>
      <c r="D2465" s="162">
        <v>1</v>
      </c>
      <c r="E2465" s="103">
        <v>0</v>
      </c>
      <c r="F2465" s="126" t="s">
        <v>25</v>
      </c>
      <c r="G2465" s="141" t="e">
        <f ca="1">_xludf.IFS(F2465=BASE_DATOS!R$2,"N/A",F2465=BASE_DATOS!R$3,"N/A",F2465=BASE_DATOS!R$4,"INDICAR",F2465=BASE_DATOS!R$7,"N/A",F2465=BASE_DATOS!R$5,"INDICAR",F2465=BASE_DATOS!R$6,"INDICAR",F2465=BASE_DATOS!R$8," INDICAR",F2465=BASE_DATOS!R$9," ")</f>
        <v>#NAME?</v>
      </c>
      <c r="H2465" s="126" t="s">
        <v>430</v>
      </c>
      <c r="I2465" s="127">
        <v>0.2</v>
      </c>
      <c r="J2465" s="127">
        <v>0.2</v>
      </c>
      <c r="K2465" s="127">
        <v>0.2</v>
      </c>
      <c r="L2465" s="127">
        <v>0.2</v>
      </c>
      <c r="M2465" s="127">
        <v>0.2</v>
      </c>
      <c r="N2465" s="123">
        <f t="shared" si="62"/>
        <v>1</v>
      </c>
    </row>
    <row r="2466" spans="1:14" ht="29">
      <c r="A2466" s="249"/>
      <c r="B2466" s="137" t="s">
        <v>55</v>
      </c>
      <c r="C2466" s="138" t="s">
        <v>497</v>
      </c>
      <c r="D2466" s="158">
        <v>1</v>
      </c>
      <c r="E2466" s="140">
        <v>0</v>
      </c>
      <c r="F2466" s="121" t="s">
        <v>25</v>
      </c>
      <c r="G2466" s="160" t="e">
        <f ca="1">_xludf.IFS(F2466=BASE_DATOS!R$2,"N/A",F2466=BASE_DATOS!R$3,"N/A",F2466=BASE_DATOS!R$4,"INDICAR",F2466=BASE_DATOS!R$7,"N/A",F2466=BASE_DATOS!R$5,"INDICAR",F2466=BASE_DATOS!R$6,"INDICAR",F2466=BASE_DATOS!R$8," INDICAR",F2466=BASE_DATOS!R$9," ")</f>
        <v>#NAME?</v>
      </c>
      <c r="H2466" s="121" t="s">
        <v>430</v>
      </c>
      <c r="I2466" s="122">
        <v>0.2</v>
      </c>
      <c r="J2466" s="122">
        <v>0.2</v>
      </c>
      <c r="K2466" s="122">
        <v>0.2</v>
      </c>
      <c r="L2466" s="122">
        <v>0.2</v>
      </c>
      <c r="M2466" s="122">
        <v>0.2</v>
      </c>
      <c r="N2466" s="123">
        <f t="shared" si="62"/>
        <v>1</v>
      </c>
    </row>
    <row r="2467" spans="1:14" ht="37.5">
      <c r="A2467" s="249"/>
      <c r="B2467" s="137" t="s">
        <v>142</v>
      </c>
      <c r="C2467" s="140" t="s">
        <v>997</v>
      </c>
      <c r="D2467" s="158">
        <v>1</v>
      </c>
      <c r="E2467" s="140">
        <v>0</v>
      </c>
      <c r="F2467" s="121" t="s">
        <v>25</v>
      </c>
      <c r="G2467" s="160" t="e">
        <f ca="1">_xludf.IFS(F2467=BASE_DATOS!R$2,"N/A",F2467=BASE_DATOS!R$3,"N/A",F2467=BASE_DATOS!R$4,"INDICAR",F2467=BASE_DATOS!R$7,"N/A",F2467=BASE_DATOS!R$5,"INDICAR",F2467=BASE_DATOS!R$6,"INDICAR",F2467=BASE_DATOS!R$8," INDICAR",F2467=BASE_DATOS!R$9," ")</f>
        <v>#NAME?</v>
      </c>
      <c r="H2467" s="121" t="s">
        <v>430</v>
      </c>
      <c r="I2467" s="122">
        <v>0.2</v>
      </c>
      <c r="J2467" s="122">
        <v>0.2</v>
      </c>
      <c r="K2467" s="122">
        <v>0.2</v>
      </c>
      <c r="L2467" s="122">
        <v>0.2</v>
      </c>
      <c r="M2467" s="122">
        <v>0.2</v>
      </c>
      <c r="N2467" s="123">
        <f t="shared" si="62"/>
        <v>1</v>
      </c>
    </row>
    <row r="2468" spans="1:14" ht="14.5" hidden="1">
      <c r="A2468" s="249"/>
      <c r="B2468" s="137"/>
      <c r="C2468" s="138"/>
      <c r="D2468" s="158"/>
      <c r="E2468" s="140"/>
      <c r="F2468" s="121"/>
      <c r="G2468" s="160" t="e">
        <f ca="1">_xludf.IFS(F2468=BASE_DATOS!R$2,"N/A",F2468=BASE_DATOS!R$3,"N/A",F2468=BASE_DATOS!R$4,"INDICAR",F2468=BASE_DATOS!R$7,"N/A",F2468=BASE_DATOS!R$5,"INDICAR",F2468=BASE_DATOS!R$6,"INDICAR",F2468=BASE_DATOS!R$8," INDICAR",F2468=BASE_DATOS!R$9," ")</f>
        <v>#NAME?</v>
      </c>
      <c r="H2468" s="121"/>
      <c r="I2468" s="122"/>
      <c r="J2468" s="122"/>
      <c r="K2468" s="122"/>
      <c r="L2468" s="122"/>
      <c r="M2468" s="122"/>
      <c r="N2468" s="123">
        <f t="shared" si="62"/>
        <v>0</v>
      </c>
    </row>
    <row r="2469" spans="1:14" ht="14.5" hidden="1">
      <c r="A2469" s="249"/>
      <c r="B2469" s="137"/>
      <c r="C2469" s="138"/>
      <c r="D2469" s="158"/>
      <c r="E2469" s="140"/>
      <c r="F2469" s="121"/>
      <c r="G2469" s="160" t="e">
        <f ca="1">_xludf.IFS(F2469=BASE_DATOS!R$2,"N/A",F2469=BASE_DATOS!R$3,"N/A",F2469=BASE_DATOS!R$4,"INDICAR",F2469=BASE_DATOS!R$7,"N/A",F2469=BASE_DATOS!R$5,"INDICAR",F2469=BASE_DATOS!R$6,"INDICAR",F2469=BASE_DATOS!R$8," INDICAR",F2469=BASE_DATOS!R$9," ")</f>
        <v>#NAME?</v>
      </c>
      <c r="H2469" s="121"/>
      <c r="I2469" s="122"/>
      <c r="J2469" s="122"/>
      <c r="K2469" s="122"/>
      <c r="L2469" s="122"/>
      <c r="M2469" s="122"/>
      <c r="N2469" s="123">
        <f t="shared" si="62"/>
        <v>0</v>
      </c>
    </row>
    <row r="2470" spans="1:14" ht="14.5" hidden="1">
      <c r="A2470" s="249"/>
      <c r="B2470" s="137"/>
      <c r="C2470" s="138"/>
      <c r="D2470" s="158"/>
      <c r="E2470" s="140"/>
      <c r="F2470" s="121"/>
      <c r="G2470" s="160" t="e">
        <f ca="1">_xludf.IFS(F2470=BASE_DATOS!R$2,"N/A",F2470=BASE_DATOS!R$3,"N/A",F2470=BASE_DATOS!R$4,"INDICAR",F2470=BASE_DATOS!R$7,"N/A",F2470=BASE_DATOS!R$5,"INDICAR",F2470=BASE_DATOS!R$6,"INDICAR",F2470=BASE_DATOS!R$8," INDICAR",F2470=BASE_DATOS!R$9," ")</f>
        <v>#NAME?</v>
      </c>
      <c r="H2470" s="121"/>
      <c r="I2470" s="122"/>
      <c r="J2470" s="122"/>
      <c r="K2470" s="122"/>
      <c r="L2470" s="122"/>
      <c r="M2470" s="122"/>
      <c r="N2470" s="123">
        <f t="shared" si="62"/>
        <v>0</v>
      </c>
    </row>
    <row r="2471" spans="1:14" ht="14.5" hidden="1">
      <c r="A2471" s="250"/>
      <c r="B2471" s="137"/>
      <c r="C2471" s="140"/>
      <c r="D2471" s="158"/>
      <c r="E2471" s="140"/>
      <c r="F2471" s="121"/>
      <c r="G2471" s="160" t="e">
        <f ca="1">_xludf.IFS(F2471=BASE_DATOS!R$2,"N/A",F2471=BASE_DATOS!R$3,"N/A",F2471=BASE_DATOS!R$4,"INDICAR",F2471=BASE_DATOS!R$7,"N/A",F2471=BASE_DATOS!R$5,"INDICAR",F2471=BASE_DATOS!R$6,"INDICAR",F2471=BASE_DATOS!R$8," INDICAR",F2471=BASE_DATOS!R$9," ")</f>
        <v>#NAME?</v>
      </c>
      <c r="H2471" s="121"/>
      <c r="I2471" s="122"/>
      <c r="J2471" s="122"/>
      <c r="K2471" s="122"/>
      <c r="L2471" s="122"/>
      <c r="M2471" s="122"/>
      <c r="N2471" s="123">
        <f t="shared" si="62"/>
        <v>0</v>
      </c>
    </row>
    <row r="2472" spans="1:14" ht="14.5" hidden="1">
      <c r="A2472" s="251"/>
      <c r="B2472" s="137"/>
      <c r="C2472" s="138"/>
      <c r="D2472" s="158"/>
      <c r="E2472" s="140"/>
      <c r="F2472" s="121"/>
      <c r="G2472" s="160" t="e">
        <f ca="1">_xludf.IFS(F2472=BASE_DATOS!R$2,"N/A",F2472=BASE_DATOS!R$3,"N/A",F2472=BASE_DATOS!R$4,"INDICAR",F2472=BASE_DATOS!R$7,"N/A",F2472=BASE_DATOS!R$5,"INDICAR",F2472=BASE_DATOS!R$6,"INDICAR",F2472=BASE_DATOS!R$8," INDICAR",F2472=BASE_DATOS!R$9," ")</f>
        <v>#NAME?</v>
      </c>
      <c r="H2472" s="121"/>
      <c r="I2472" s="122"/>
      <c r="J2472" s="122"/>
      <c r="K2472" s="122"/>
      <c r="L2472" s="122"/>
      <c r="M2472" s="122"/>
      <c r="N2472" s="123">
        <f t="shared" si="62"/>
        <v>0</v>
      </c>
    </row>
    <row r="2473" spans="1:14" ht="14.5" hidden="1">
      <c r="A2473" s="252"/>
      <c r="B2473" s="137"/>
      <c r="C2473" s="138"/>
      <c r="D2473" s="158"/>
      <c r="E2473" s="140"/>
      <c r="F2473" s="121"/>
      <c r="G2473" s="160" t="e">
        <f ca="1">_xludf.IFS(F2473=BASE_DATOS!R$2,"N/A",F2473=BASE_DATOS!R$3,"N/A",F2473=BASE_DATOS!R$4,"INDICAR",F2473=BASE_DATOS!R$7,"N/A",F2473=BASE_DATOS!R$5,"INDICAR",F2473=BASE_DATOS!R$6,"INDICAR",F2473=BASE_DATOS!R$8," INDICAR",F2473=BASE_DATOS!R$9," ")</f>
        <v>#NAME?</v>
      </c>
      <c r="H2473" s="121"/>
      <c r="I2473" s="122"/>
      <c r="J2473" s="122"/>
      <c r="K2473" s="122"/>
      <c r="L2473" s="122"/>
      <c r="M2473" s="122"/>
      <c r="N2473" s="123">
        <f t="shared" si="62"/>
        <v>0</v>
      </c>
    </row>
    <row r="2474" spans="1:14" ht="14.5" hidden="1">
      <c r="A2474" s="252"/>
      <c r="B2474" s="137"/>
      <c r="C2474" s="138"/>
      <c r="D2474" s="158"/>
      <c r="E2474" s="140"/>
      <c r="F2474" s="121"/>
      <c r="G2474" s="160" t="e">
        <f ca="1">_xludf.IFS(F2474=BASE_DATOS!R$2,"N/A",F2474=BASE_DATOS!R$3,"N/A",F2474=BASE_DATOS!R$4,"INDICAR",F2474=BASE_DATOS!R$7,"N/A",F2474=BASE_DATOS!R$5,"INDICAR",F2474=BASE_DATOS!R$6,"INDICAR",F2474=BASE_DATOS!R$8," INDICAR",F2474=BASE_DATOS!R$9," ")</f>
        <v>#NAME?</v>
      </c>
      <c r="H2474" s="121"/>
      <c r="I2474" s="122"/>
      <c r="J2474" s="122"/>
      <c r="K2474" s="122"/>
      <c r="L2474" s="122"/>
      <c r="M2474" s="122"/>
      <c r="N2474" s="123">
        <f t="shared" si="62"/>
        <v>0</v>
      </c>
    </row>
    <row r="2475" spans="1:14" ht="14.5" hidden="1">
      <c r="A2475" s="252"/>
      <c r="B2475" s="137"/>
      <c r="C2475" s="138"/>
      <c r="D2475" s="158"/>
      <c r="E2475" s="140"/>
      <c r="F2475" s="121"/>
      <c r="G2475" s="160" t="e">
        <f ca="1">_xludf.IFS(F2475=BASE_DATOS!R$2,"N/A",F2475=BASE_DATOS!R$3,"N/A",F2475=BASE_DATOS!R$4,"INDICAR",F2475=BASE_DATOS!R$7,"N/A",F2475=BASE_DATOS!R$5,"INDICAR",F2475=BASE_DATOS!R$6,"INDICAR",F2475=BASE_DATOS!R$8," INDICAR",F2475=BASE_DATOS!R$9," ")</f>
        <v>#NAME?</v>
      </c>
      <c r="H2475" s="121"/>
      <c r="I2475" s="122"/>
      <c r="J2475" s="122"/>
      <c r="K2475" s="122"/>
      <c r="L2475" s="122"/>
      <c r="M2475" s="122"/>
      <c r="N2475" s="123">
        <f t="shared" si="62"/>
        <v>0</v>
      </c>
    </row>
    <row r="2476" spans="1:14" ht="14.5" hidden="1">
      <c r="A2476" s="252"/>
      <c r="B2476" s="137"/>
      <c r="C2476" s="138"/>
      <c r="D2476" s="158"/>
      <c r="E2476" s="140"/>
      <c r="F2476" s="121"/>
      <c r="G2476" s="160" t="e">
        <f ca="1">_xludf.IFS(F2476=BASE_DATOS!R$2,"N/A",F2476=BASE_DATOS!R$3,"N/A",F2476=BASE_DATOS!R$4,"INDICAR",F2476=BASE_DATOS!R$7,"N/A",F2476=BASE_DATOS!R$5,"INDICAR",F2476=BASE_DATOS!R$6,"INDICAR",F2476=BASE_DATOS!R$8," INDICAR",F2476=BASE_DATOS!R$9," ")</f>
        <v>#NAME?</v>
      </c>
      <c r="H2476" s="121"/>
      <c r="I2476" s="122"/>
      <c r="J2476" s="122"/>
      <c r="K2476" s="122"/>
      <c r="L2476" s="122"/>
      <c r="M2476" s="122"/>
      <c r="N2476" s="123">
        <f t="shared" si="62"/>
        <v>0</v>
      </c>
    </row>
    <row r="2477" spans="1:14" ht="14.5" hidden="1">
      <c r="A2477" s="252"/>
      <c r="B2477" s="137"/>
      <c r="C2477" s="138"/>
      <c r="D2477" s="158"/>
      <c r="E2477" s="140"/>
      <c r="F2477" s="121"/>
      <c r="G2477" s="160" t="e">
        <f ca="1">_xludf.IFS(F2477=BASE_DATOS!R$2,"N/A",F2477=BASE_DATOS!R$3,"N/A",F2477=BASE_DATOS!R$4,"INDICAR",F2477=BASE_DATOS!R$7,"N/A",F2477=BASE_DATOS!R$5,"INDICAR",F2477=BASE_DATOS!R$6,"INDICAR",F2477=BASE_DATOS!R$8," INDICAR",F2477=BASE_DATOS!R$9," ")</f>
        <v>#NAME?</v>
      </c>
      <c r="H2477" s="121"/>
      <c r="I2477" s="122"/>
      <c r="J2477" s="122"/>
      <c r="K2477" s="122"/>
      <c r="L2477" s="122"/>
      <c r="M2477" s="122"/>
      <c r="N2477" s="123">
        <f t="shared" si="62"/>
        <v>0</v>
      </c>
    </row>
    <row r="2478" spans="1:14" ht="14.5" hidden="1">
      <c r="A2478" s="252"/>
      <c r="B2478" s="137"/>
      <c r="C2478" s="138"/>
      <c r="D2478" s="158"/>
      <c r="E2478" s="140"/>
      <c r="F2478" s="121"/>
      <c r="G2478" s="160" t="e">
        <f ca="1">_xludf.IFS(F2478=BASE_DATOS!R$2,"N/A",F2478=BASE_DATOS!R$3,"N/A",F2478=BASE_DATOS!R$4,"INDICAR",F2478=BASE_DATOS!R$7,"N/A",F2478=BASE_DATOS!R$5,"INDICAR",F2478=BASE_DATOS!R$6,"INDICAR",F2478=BASE_DATOS!R$8," INDICAR",F2478=BASE_DATOS!R$9," ")</f>
        <v>#NAME?</v>
      </c>
      <c r="H2478" s="121"/>
      <c r="I2478" s="122"/>
      <c r="J2478" s="122"/>
      <c r="K2478" s="122"/>
      <c r="L2478" s="122"/>
      <c r="M2478" s="122"/>
      <c r="N2478" s="123">
        <f t="shared" si="62"/>
        <v>0</v>
      </c>
    </row>
    <row r="2479" spans="1:14" ht="14.5" hidden="1">
      <c r="A2479" s="252"/>
      <c r="B2479" s="137"/>
      <c r="C2479" s="138"/>
      <c r="D2479" s="158"/>
      <c r="E2479" s="140"/>
      <c r="F2479" s="121"/>
      <c r="G2479" s="160" t="e">
        <f ca="1">_xludf.IFS(F2479=BASE_DATOS!R$2,"N/A",F2479=BASE_DATOS!R$3,"N/A",F2479=BASE_DATOS!R$4,"INDICAR",F2479=BASE_DATOS!R$7,"N/A",F2479=BASE_DATOS!R$5,"INDICAR",F2479=BASE_DATOS!R$6,"INDICAR",F2479=BASE_DATOS!R$8," INDICAR",F2479=BASE_DATOS!R$9," ")</f>
        <v>#NAME?</v>
      </c>
      <c r="H2479" s="121"/>
      <c r="I2479" s="122"/>
      <c r="J2479" s="122"/>
      <c r="K2479" s="122"/>
      <c r="L2479" s="122"/>
      <c r="M2479" s="122"/>
      <c r="N2479" s="123">
        <f t="shared" si="62"/>
        <v>0</v>
      </c>
    </row>
    <row r="2480" spans="1:14" ht="14.5" hidden="1">
      <c r="A2480" s="252"/>
      <c r="B2480" s="137"/>
      <c r="C2480" s="138"/>
      <c r="D2480" s="158"/>
      <c r="E2480" s="140"/>
      <c r="F2480" s="121"/>
      <c r="G2480" s="160" t="e">
        <f ca="1">_xludf.IFS(F2480=BASE_DATOS!R$2,"N/A",F2480=BASE_DATOS!R$3,"N/A",F2480=BASE_DATOS!R$4,"INDICAR",F2480=BASE_DATOS!R$7,"N/A",F2480=BASE_DATOS!R$5,"INDICAR",F2480=BASE_DATOS!R$6,"INDICAR",F2480=BASE_DATOS!R$8," INDICAR",F2480=BASE_DATOS!R$9," ")</f>
        <v>#NAME?</v>
      </c>
      <c r="H2480" s="121"/>
      <c r="I2480" s="122"/>
      <c r="J2480" s="122"/>
      <c r="K2480" s="122"/>
      <c r="L2480" s="122"/>
      <c r="M2480" s="122"/>
      <c r="N2480" s="123">
        <f t="shared" si="62"/>
        <v>0</v>
      </c>
    </row>
    <row r="2481" spans="1:14" ht="14.5" hidden="1">
      <c r="A2481" s="252"/>
      <c r="B2481" s="137"/>
      <c r="C2481" s="138"/>
      <c r="D2481" s="158"/>
      <c r="E2481" s="140"/>
      <c r="F2481" s="121"/>
      <c r="G2481" s="160" t="e">
        <f ca="1">_xludf.IFS(F2481=BASE_DATOS!R$2,"N/A",F2481=BASE_DATOS!R$3,"N/A",F2481=BASE_DATOS!R$4,"INDICAR",F2481=BASE_DATOS!R$7,"N/A",F2481=BASE_DATOS!R$5,"INDICAR",F2481=BASE_DATOS!R$6,"INDICAR",F2481=BASE_DATOS!R$8," INDICAR",F2481=BASE_DATOS!R$9," ")</f>
        <v>#NAME?</v>
      </c>
      <c r="H2481" s="121"/>
      <c r="I2481" s="122"/>
      <c r="J2481" s="122"/>
      <c r="K2481" s="122"/>
      <c r="L2481" s="122"/>
      <c r="M2481" s="122"/>
      <c r="N2481" s="123">
        <f t="shared" si="62"/>
        <v>0</v>
      </c>
    </row>
    <row r="2482" spans="1:14" ht="14.5" hidden="1">
      <c r="A2482" s="253"/>
      <c r="B2482" s="137"/>
      <c r="C2482" s="140"/>
      <c r="D2482" s="158"/>
      <c r="E2482" s="140"/>
      <c r="F2482" s="121"/>
      <c r="G2482" s="160" t="e">
        <f ca="1">_xludf.IFS(F2482=BASE_DATOS!R$2,"N/A",F2482=BASE_DATOS!R$3,"N/A",F2482=BASE_DATOS!R$4,"INDICAR",F2482=BASE_DATOS!R$7,"N/A",F2482=BASE_DATOS!R$5,"INDICAR",F2482=BASE_DATOS!R$6,"INDICAR",F2482=BASE_DATOS!R$8," INDICAR",F2482=BASE_DATOS!R$9," ")</f>
        <v>#NAME?</v>
      </c>
      <c r="H2482" s="121"/>
      <c r="I2482" s="122"/>
      <c r="J2482" s="122"/>
      <c r="K2482" s="122"/>
      <c r="L2482" s="122"/>
      <c r="M2482" s="122"/>
      <c r="N2482" s="123">
        <f t="shared" si="62"/>
        <v>0</v>
      </c>
    </row>
    <row r="2483" spans="1:14" ht="14.5" hidden="1">
      <c r="A2483" s="251"/>
      <c r="B2483" s="137"/>
      <c r="C2483" s="138"/>
      <c r="D2483" s="158"/>
      <c r="E2483" s="140"/>
      <c r="F2483" s="121"/>
      <c r="G2483" s="160" t="e">
        <f ca="1">_xludf.IFS(F2483=BASE_DATOS!R$2,"N/A",F2483=BASE_DATOS!R$3,"N/A",F2483=BASE_DATOS!R$4,"INDICAR",F2483=BASE_DATOS!R$7,"N/A",F2483=BASE_DATOS!R$5,"INDICAR",F2483=BASE_DATOS!R$6,"INDICAR",F2483=BASE_DATOS!R$8," INDICAR",F2483=BASE_DATOS!R$9," ")</f>
        <v>#NAME?</v>
      </c>
      <c r="H2483" s="121"/>
      <c r="I2483" s="122"/>
      <c r="J2483" s="122"/>
      <c r="K2483" s="122"/>
      <c r="L2483" s="122"/>
      <c r="M2483" s="122"/>
      <c r="N2483" s="123">
        <f t="shared" si="62"/>
        <v>0</v>
      </c>
    </row>
    <row r="2484" spans="1:14" ht="14.5" hidden="1">
      <c r="A2484" s="252"/>
      <c r="B2484" s="137"/>
      <c r="C2484" s="138"/>
      <c r="D2484" s="158"/>
      <c r="E2484" s="140"/>
      <c r="F2484" s="121"/>
      <c r="G2484" s="160" t="e">
        <f ca="1">_xludf.IFS(F2484=BASE_DATOS!R$2,"N/A",F2484=BASE_DATOS!R$3,"N/A",F2484=BASE_DATOS!R$4,"INDICAR",F2484=BASE_DATOS!R$7,"N/A",F2484=BASE_DATOS!R$5,"INDICAR",F2484=BASE_DATOS!R$6,"INDICAR",F2484=BASE_DATOS!R$8," INDICAR",F2484=BASE_DATOS!R$9," ")</f>
        <v>#NAME?</v>
      </c>
      <c r="H2484" s="121"/>
      <c r="I2484" s="122"/>
      <c r="J2484" s="122"/>
      <c r="K2484" s="122"/>
      <c r="L2484" s="122"/>
      <c r="M2484" s="122"/>
      <c r="N2484" s="123">
        <f t="shared" si="62"/>
        <v>0</v>
      </c>
    </row>
    <row r="2485" spans="1:14" ht="14.5" hidden="1">
      <c r="A2485" s="252"/>
      <c r="B2485" s="137"/>
      <c r="C2485" s="138"/>
      <c r="D2485" s="158"/>
      <c r="E2485" s="140"/>
      <c r="F2485" s="121"/>
      <c r="G2485" s="160" t="e">
        <f ca="1">_xludf.IFS(F2485=BASE_DATOS!R$2,"N/A",F2485=BASE_DATOS!R$3,"N/A",F2485=BASE_DATOS!R$4,"INDICAR",F2485=BASE_DATOS!R$7,"N/A",F2485=BASE_DATOS!R$5,"INDICAR",F2485=BASE_DATOS!R$6,"INDICAR",F2485=BASE_DATOS!R$8," INDICAR",F2485=BASE_DATOS!R$9," ")</f>
        <v>#NAME?</v>
      </c>
      <c r="H2485" s="121"/>
      <c r="I2485" s="122"/>
      <c r="J2485" s="122"/>
      <c r="K2485" s="122"/>
      <c r="L2485" s="122"/>
      <c r="M2485" s="122"/>
      <c r="N2485" s="123">
        <f t="shared" si="62"/>
        <v>0</v>
      </c>
    </row>
    <row r="2486" spans="1:14" ht="14.5" hidden="1">
      <c r="A2486" s="252"/>
      <c r="B2486" s="137"/>
      <c r="C2486" s="138"/>
      <c r="D2486" s="158"/>
      <c r="E2486" s="140"/>
      <c r="F2486" s="121"/>
      <c r="G2486" s="160" t="e">
        <f ca="1">_xludf.IFS(F2486=BASE_DATOS!R$2,"N/A",F2486=BASE_DATOS!R$3,"N/A",F2486=BASE_DATOS!R$4,"INDICAR",F2486=BASE_DATOS!R$7,"N/A",F2486=BASE_DATOS!R$5,"INDICAR",F2486=BASE_DATOS!R$6,"INDICAR",F2486=BASE_DATOS!R$8," INDICAR",F2486=BASE_DATOS!R$9," ")</f>
        <v>#NAME?</v>
      </c>
      <c r="H2486" s="121"/>
      <c r="I2486" s="122"/>
      <c r="J2486" s="122"/>
      <c r="K2486" s="122"/>
      <c r="L2486" s="122"/>
      <c r="M2486" s="122"/>
      <c r="N2486" s="123">
        <f t="shared" si="62"/>
        <v>0</v>
      </c>
    </row>
    <row r="2487" spans="1:14" ht="14.5" hidden="1">
      <c r="A2487" s="252"/>
      <c r="B2487" s="137"/>
      <c r="C2487" s="138"/>
      <c r="D2487" s="158"/>
      <c r="E2487" s="140"/>
      <c r="F2487" s="121"/>
      <c r="G2487" s="160" t="e">
        <f ca="1">_xludf.IFS(F2487=BASE_DATOS!R$2,"N/A",F2487=BASE_DATOS!R$3,"N/A",F2487=BASE_DATOS!R$4,"INDICAR",F2487=BASE_DATOS!R$7,"N/A",F2487=BASE_DATOS!R$5,"INDICAR",F2487=BASE_DATOS!R$6,"INDICAR",F2487=BASE_DATOS!R$8," INDICAR",F2487=BASE_DATOS!R$9," ")</f>
        <v>#NAME?</v>
      </c>
      <c r="H2487" s="121"/>
      <c r="I2487" s="122"/>
      <c r="J2487" s="122"/>
      <c r="K2487" s="122"/>
      <c r="L2487" s="122"/>
      <c r="M2487" s="122"/>
      <c r="N2487" s="123">
        <f t="shared" si="62"/>
        <v>0</v>
      </c>
    </row>
    <row r="2488" spans="1:14" ht="14.5" hidden="1">
      <c r="A2488" s="252"/>
      <c r="B2488" s="137"/>
      <c r="C2488" s="138"/>
      <c r="D2488" s="158"/>
      <c r="E2488" s="140"/>
      <c r="F2488" s="121"/>
      <c r="G2488" s="160" t="e">
        <f ca="1">_xludf.IFS(F2488=BASE_DATOS!R$2,"N/A",F2488=BASE_DATOS!R$3,"N/A",F2488=BASE_DATOS!R$4,"INDICAR",F2488=BASE_DATOS!R$7,"N/A",F2488=BASE_DATOS!R$5,"INDICAR",F2488=BASE_DATOS!R$6,"INDICAR",F2488=BASE_DATOS!R$8," INDICAR",F2488=BASE_DATOS!R$9," ")</f>
        <v>#NAME?</v>
      </c>
      <c r="H2488" s="121"/>
      <c r="I2488" s="122"/>
      <c r="J2488" s="122"/>
      <c r="K2488" s="122"/>
      <c r="L2488" s="122"/>
      <c r="M2488" s="122"/>
      <c r="N2488" s="123">
        <f t="shared" si="62"/>
        <v>0</v>
      </c>
    </row>
    <row r="2489" spans="1:14" ht="14.5" hidden="1">
      <c r="A2489" s="252"/>
      <c r="B2489" s="137"/>
      <c r="C2489" s="138"/>
      <c r="D2489" s="158"/>
      <c r="E2489" s="140"/>
      <c r="F2489" s="121"/>
      <c r="G2489" s="160" t="e">
        <f ca="1">_xludf.IFS(F2489=BASE_DATOS!R$2,"N/A",F2489=BASE_DATOS!R$3,"N/A",F2489=BASE_DATOS!R$4,"INDICAR",F2489=BASE_DATOS!R$7,"N/A",F2489=BASE_DATOS!R$5,"INDICAR",F2489=BASE_DATOS!R$6,"INDICAR",F2489=BASE_DATOS!R$8," INDICAR",F2489=BASE_DATOS!R$9," ")</f>
        <v>#NAME?</v>
      </c>
      <c r="H2489" s="121"/>
      <c r="I2489" s="122"/>
      <c r="J2489" s="122"/>
      <c r="K2489" s="122"/>
      <c r="L2489" s="122"/>
      <c r="M2489" s="122"/>
      <c r="N2489" s="123">
        <f t="shared" si="62"/>
        <v>0</v>
      </c>
    </row>
    <row r="2490" spans="1:14" ht="14.5" hidden="1">
      <c r="A2490" s="252"/>
      <c r="B2490" s="137"/>
      <c r="C2490" s="138"/>
      <c r="D2490" s="158"/>
      <c r="E2490" s="140"/>
      <c r="F2490" s="121"/>
      <c r="G2490" s="160" t="e">
        <f ca="1">_xludf.IFS(F2490=BASE_DATOS!R$2,"N/A",F2490=BASE_DATOS!R$3,"N/A",F2490=BASE_DATOS!R$4,"INDICAR",F2490=BASE_DATOS!R$7,"N/A",F2490=BASE_DATOS!R$5,"INDICAR",F2490=BASE_DATOS!R$6,"INDICAR",F2490=BASE_DATOS!R$8," INDICAR",F2490=BASE_DATOS!R$9," ")</f>
        <v>#NAME?</v>
      </c>
      <c r="H2490" s="121"/>
      <c r="I2490" s="122"/>
      <c r="J2490" s="122"/>
      <c r="K2490" s="122"/>
      <c r="L2490" s="122"/>
      <c r="M2490" s="122"/>
      <c r="N2490" s="123">
        <f t="shared" si="62"/>
        <v>0</v>
      </c>
    </row>
    <row r="2491" spans="1:14" ht="14.5" hidden="1">
      <c r="A2491" s="252"/>
      <c r="B2491" s="137"/>
      <c r="C2491" s="138"/>
      <c r="D2491" s="158"/>
      <c r="E2491" s="140"/>
      <c r="F2491" s="121"/>
      <c r="G2491" s="160" t="e">
        <f ca="1">_xludf.IFS(F2491=BASE_DATOS!R$2,"N/A",F2491=BASE_DATOS!R$3,"N/A",F2491=BASE_DATOS!R$4,"INDICAR",F2491=BASE_DATOS!R$7,"N/A",F2491=BASE_DATOS!R$5,"INDICAR",F2491=BASE_DATOS!R$6,"INDICAR",F2491=BASE_DATOS!R$8," INDICAR",F2491=BASE_DATOS!R$9," ")</f>
        <v>#NAME?</v>
      </c>
      <c r="H2491" s="121"/>
      <c r="I2491" s="122"/>
      <c r="J2491" s="122"/>
      <c r="K2491" s="122"/>
      <c r="L2491" s="122"/>
      <c r="M2491" s="122"/>
      <c r="N2491" s="123">
        <f t="shared" si="62"/>
        <v>0</v>
      </c>
    </row>
    <row r="2492" spans="1:14" ht="14.5" hidden="1">
      <c r="A2492" s="252"/>
      <c r="B2492" s="137"/>
      <c r="C2492" s="138"/>
      <c r="D2492" s="158"/>
      <c r="E2492" s="140"/>
      <c r="F2492" s="121"/>
      <c r="G2492" s="160" t="e">
        <f ca="1">_xludf.IFS(F2492=BASE_DATOS!R$2,"N/A",F2492=BASE_DATOS!R$3,"N/A",F2492=BASE_DATOS!R$4,"INDICAR",F2492=BASE_DATOS!R$7,"N/A",F2492=BASE_DATOS!R$5,"INDICAR",F2492=BASE_DATOS!R$6,"INDICAR",F2492=BASE_DATOS!R$8," INDICAR",F2492=BASE_DATOS!R$9," ")</f>
        <v>#NAME?</v>
      </c>
      <c r="H2492" s="121"/>
      <c r="I2492" s="122"/>
      <c r="J2492" s="122"/>
      <c r="K2492" s="122"/>
      <c r="L2492" s="122"/>
      <c r="M2492" s="122"/>
      <c r="N2492" s="123">
        <f t="shared" si="62"/>
        <v>0</v>
      </c>
    </row>
    <row r="2493" spans="1:14" ht="14.5" hidden="1">
      <c r="A2493" s="253"/>
      <c r="B2493" s="137"/>
      <c r="C2493" s="140"/>
      <c r="D2493" s="158"/>
      <c r="E2493" s="140"/>
      <c r="F2493" s="121"/>
      <c r="G2493" s="160" t="e">
        <f ca="1">_xludf.IFS(F2493=BASE_DATOS!R$2,"N/A",F2493=BASE_DATOS!R$3,"N/A",F2493=BASE_DATOS!R$4,"INDICAR",F2493=BASE_DATOS!R$7,"N/A",F2493=BASE_DATOS!R$5,"INDICAR",F2493=BASE_DATOS!R$6,"INDICAR",F2493=BASE_DATOS!R$8," INDICAR",F2493=BASE_DATOS!R$9," ")</f>
        <v>#NAME?</v>
      </c>
      <c r="H2493" s="121"/>
      <c r="I2493" s="122"/>
      <c r="J2493" s="122"/>
      <c r="K2493" s="122"/>
      <c r="L2493" s="122"/>
      <c r="M2493" s="122"/>
      <c r="N2493" s="123">
        <f t="shared" si="62"/>
        <v>0</v>
      </c>
    </row>
    <row r="2494" spans="1:14" ht="14.5">
      <c r="A2494" s="142"/>
      <c r="B2494" s="143"/>
      <c r="C2494" s="142"/>
      <c r="D2494" s="142"/>
      <c r="E2494" s="142"/>
      <c r="F2494" s="142"/>
      <c r="G2494" s="142"/>
      <c r="H2494" s="142"/>
      <c r="I2494" s="142"/>
      <c r="J2494" s="143"/>
      <c r="K2494" s="143"/>
      <c r="L2494" s="143"/>
      <c r="M2494" s="143"/>
      <c r="N2494" s="144"/>
    </row>
    <row r="2495" spans="1:14" ht="14.5">
      <c r="A2495" s="145"/>
      <c r="B2495" s="146"/>
      <c r="C2495" s="145"/>
      <c r="D2495" s="145"/>
      <c r="E2495" s="145"/>
      <c r="F2495" s="145"/>
      <c r="G2495" s="145"/>
      <c r="H2495" s="145"/>
      <c r="I2495" s="145"/>
      <c r="J2495" s="146"/>
      <c r="K2495" s="146"/>
      <c r="L2495" s="146"/>
      <c r="M2495" s="146"/>
      <c r="N2495" s="147"/>
    </row>
    <row r="2496" spans="1:14" ht="22.5" customHeight="1">
      <c r="A2496" s="254" t="s">
        <v>413</v>
      </c>
      <c r="B2496" s="255"/>
      <c r="C2496" s="254" t="s">
        <v>360</v>
      </c>
      <c r="D2496" s="256"/>
      <c r="E2496" s="256"/>
      <c r="F2496" s="256"/>
      <c r="G2496" s="256"/>
      <c r="H2496" s="256"/>
      <c r="I2496" s="256"/>
      <c r="J2496" s="256"/>
      <c r="K2496" s="256"/>
      <c r="L2496" s="256"/>
      <c r="M2496" s="256"/>
      <c r="N2496" s="255"/>
    </row>
    <row r="2497" spans="1:14" ht="31">
      <c r="A2497" s="99" t="s">
        <v>19</v>
      </c>
      <c r="B2497" s="257" t="s">
        <v>90</v>
      </c>
      <c r="C2497" s="255"/>
      <c r="D2497" s="99" t="s">
        <v>447</v>
      </c>
      <c r="E2497" s="258" t="str">
        <f t="array" ref="E2497">INDEX(BASE_DATOS!U$2:U$103,MATCH(C2496,BASE_DATOS!W$2:W$103,0))</f>
        <v xml:space="preserve">Fortalecer una cultura institucional de comunicación que proyecte el quehacer institucional para el reconocimiento social del valor público de la Universidad Nacional </v>
      </c>
      <c r="F2497" s="256"/>
      <c r="G2497" s="256"/>
      <c r="H2497" s="256"/>
      <c r="I2497" s="256"/>
      <c r="J2497" s="256"/>
      <c r="K2497" s="256"/>
      <c r="L2497" s="256"/>
      <c r="M2497" s="256"/>
      <c r="N2497" s="255"/>
    </row>
    <row r="2498" spans="1:14" ht="28.5" customHeight="1">
      <c r="A2498" s="259" t="s">
        <v>415</v>
      </c>
      <c r="B2498" s="260" t="s">
        <v>368</v>
      </c>
      <c r="C2498" s="261"/>
      <c r="D2498" s="262"/>
      <c r="E2498" s="268" t="s">
        <v>416</v>
      </c>
      <c r="F2498" s="273" t="str">
        <f t="array" ref="F2498">INDEX(BASE_DATOS!Y$2:Y$103,MATCH(B2498,BASE_DATOS!X$2:X$103,0))</f>
        <v>P. Institucionales E.O. 
P. de Calidad 
P.I. Sistema de Comunicación de la UNA 
P.I. Desarrollo regional 
P.I. Investigación universitaria 
P.I. Extensión Universitaria 
P. Artísticas y culturales de la UNA</v>
      </c>
      <c r="G2498" s="247"/>
      <c r="H2498" s="247"/>
      <c r="I2498" s="274" t="s">
        <v>417</v>
      </c>
      <c r="J2498" s="283" t="str">
        <f t="array" ref="J2498">INDEX(BASE_DATOS!Z$2:Z$103,MATCH(B2498,BASE_DATOS!X$2:X$103,0))</f>
        <v>Cantidad de acciones de comunicación para compartir conocimientos distintos a los académicos</v>
      </c>
      <c r="K2498" s="256"/>
      <c r="L2498" s="256"/>
      <c r="M2498" s="256"/>
      <c r="N2498" s="255"/>
    </row>
    <row r="2499" spans="1:14" ht="16.5" customHeight="1">
      <c r="A2499" s="252"/>
      <c r="B2499" s="263"/>
      <c r="C2499" s="247"/>
      <c r="D2499" s="264"/>
      <c r="E2499" s="252"/>
      <c r="F2499" s="247"/>
      <c r="G2499" s="247"/>
      <c r="H2499" s="247"/>
      <c r="I2499" s="252"/>
      <c r="J2499" s="276"/>
      <c r="K2499" s="256"/>
      <c r="L2499" s="256"/>
      <c r="M2499" s="256"/>
      <c r="N2499" s="255"/>
    </row>
    <row r="2500" spans="1:14" ht="16.5" customHeight="1">
      <c r="A2500" s="252"/>
      <c r="B2500" s="263"/>
      <c r="C2500" s="247"/>
      <c r="D2500" s="264"/>
      <c r="E2500" s="252"/>
      <c r="F2500" s="247"/>
      <c r="G2500" s="247"/>
      <c r="H2500" s="247"/>
      <c r="I2500" s="252"/>
      <c r="J2500" s="276"/>
      <c r="K2500" s="256"/>
      <c r="L2500" s="256"/>
      <c r="M2500" s="256"/>
      <c r="N2500" s="255"/>
    </row>
    <row r="2501" spans="1:14" ht="16.5" customHeight="1">
      <c r="A2501" s="253"/>
      <c r="B2501" s="265"/>
      <c r="C2501" s="266"/>
      <c r="D2501" s="267"/>
      <c r="E2501" s="253"/>
      <c r="F2501" s="266"/>
      <c r="G2501" s="266"/>
      <c r="H2501" s="266"/>
      <c r="I2501" s="253"/>
      <c r="J2501" s="276"/>
      <c r="K2501" s="256"/>
      <c r="L2501" s="256"/>
      <c r="M2501" s="256"/>
      <c r="N2501" s="255"/>
    </row>
    <row r="2502" spans="1:14" ht="22.5" customHeight="1">
      <c r="A2502" s="269" t="s">
        <v>418</v>
      </c>
      <c r="B2502" s="269" t="s">
        <v>419</v>
      </c>
      <c r="C2502" s="270" t="s">
        <v>420</v>
      </c>
      <c r="D2502" s="269" t="s">
        <v>421</v>
      </c>
      <c r="E2502" s="269" t="s">
        <v>422</v>
      </c>
      <c r="F2502" s="272" t="s">
        <v>16</v>
      </c>
      <c r="G2502" s="269" t="s">
        <v>423</v>
      </c>
      <c r="H2502" s="269" t="s">
        <v>424</v>
      </c>
      <c r="I2502" s="271" t="s">
        <v>425</v>
      </c>
      <c r="J2502" s="256"/>
      <c r="K2502" s="256"/>
      <c r="L2502" s="256"/>
      <c r="M2502" s="256"/>
      <c r="N2502" s="255"/>
    </row>
    <row r="2503" spans="1:14" ht="22.5" customHeight="1">
      <c r="A2503" s="253"/>
      <c r="B2503" s="253"/>
      <c r="C2503" s="253"/>
      <c r="D2503" s="253"/>
      <c r="E2503" s="253"/>
      <c r="F2503" s="265"/>
      <c r="G2503" s="253"/>
      <c r="H2503" s="253"/>
      <c r="I2503" s="100">
        <v>2023</v>
      </c>
      <c r="J2503" s="100">
        <v>2024</v>
      </c>
      <c r="K2503" s="100">
        <v>2025</v>
      </c>
      <c r="L2503" s="100">
        <v>2026</v>
      </c>
      <c r="M2503" s="100">
        <v>2027</v>
      </c>
      <c r="N2503" s="148" t="s">
        <v>426</v>
      </c>
    </row>
    <row r="2504" spans="1:14" ht="37.5">
      <c r="A2504" s="293" t="s">
        <v>998</v>
      </c>
      <c r="B2504" s="137" t="s">
        <v>121</v>
      </c>
      <c r="C2504" s="239" t="s">
        <v>999</v>
      </c>
      <c r="D2504" s="158">
        <v>1</v>
      </c>
      <c r="E2504" s="140">
        <v>0</v>
      </c>
      <c r="F2504" s="121" t="s">
        <v>25</v>
      </c>
      <c r="G2504" s="141" t="e">
        <f ca="1">_xludf.IFS(F2504=BASE_DATOS!R$2,"N/A",F2504=BASE_DATOS!R$3,"N/A",F2504=BASE_DATOS!R$4,"INDICAR",F2504=BASE_DATOS!R$7,"N/A",F2504=BASE_DATOS!R$5,"INDICAR",F2504=BASE_DATOS!R$6,"INDICAR",F2504=BASE_DATOS!R$8," INDICAR",F2504=BASE_DATOS!R$9," ")</f>
        <v>#NAME?</v>
      </c>
      <c r="H2504" s="121" t="s">
        <v>430</v>
      </c>
      <c r="I2504" s="122">
        <v>0.2</v>
      </c>
      <c r="J2504" s="122">
        <v>0.2</v>
      </c>
      <c r="K2504" s="122">
        <v>0.2</v>
      </c>
      <c r="L2504" s="122">
        <v>0.2</v>
      </c>
      <c r="M2504" s="122">
        <v>0.2</v>
      </c>
      <c r="N2504" s="123">
        <f>SUM(I2504:M2504)</f>
        <v>1</v>
      </c>
    </row>
    <row r="2505" spans="1:14" ht="75">
      <c r="A2505" s="249"/>
      <c r="B2505" s="200" t="s">
        <v>142</v>
      </c>
      <c r="C2505" s="138" t="s">
        <v>1000</v>
      </c>
      <c r="D2505" s="162">
        <v>2</v>
      </c>
      <c r="E2505" s="103">
        <v>0</v>
      </c>
      <c r="F2505" s="126" t="s">
        <v>25</v>
      </c>
      <c r="G2505" s="141"/>
      <c r="H2505" s="126" t="s">
        <v>500</v>
      </c>
      <c r="I2505" s="127"/>
      <c r="J2505" s="127"/>
      <c r="K2505" s="127"/>
      <c r="L2505" s="127">
        <v>0.5</v>
      </c>
      <c r="M2505" s="127">
        <v>0.5</v>
      </c>
      <c r="N2505" s="129"/>
    </row>
    <row r="2506" spans="1:14" ht="14.5" hidden="1">
      <c r="A2506" s="249"/>
      <c r="B2506" s="137"/>
      <c r="C2506" s="103"/>
      <c r="D2506" s="162"/>
      <c r="E2506" s="103"/>
      <c r="F2506" s="126"/>
      <c r="G2506" s="141"/>
      <c r="H2506" s="126"/>
      <c r="I2506" s="127"/>
      <c r="J2506" s="127"/>
      <c r="K2506" s="127"/>
      <c r="L2506" s="127"/>
      <c r="M2506" s="127"/>
      <c r="N2506" s="129"/>
    </row>
    <row r="2507" spans="1:14" ht="37.5">
      <c r="A2507" s="249"/>
      <c r="B2507" s="137" t="s">
        <v>111</v>
      </c>
      <c r="C2507" s="140" t="s">
        <v>1001</v>
      </c>
      <c r="D2507" s="158">
        <v>5</v>
      </c>
      <c r="E2507" s="140">
        <v>0</v>
      </c>
      <c r="F2507" s="121" t="s">
        <v>25</v>
      </c>
      <c r="G2507" s="160" t="e">
        <f ca="1">_xludf.IFS(F2507=BASE_DATOS!R$2,"N/A",F2507=BASE_DATOS!R$3,"N/A",F2507=BASE_DATOS!R$4,"INDICAR",F2507=BASE_DATOS!R$7,"N/A",F2507=BASE_DATOS!R$5,"INDICAR",F2507=BASE_DATOS!R$6,"INDICAR",F2507=BASE_DATOS!R$8," INDICAR",F2507=BASE_DATOS!R$9," ")</f>
        <v>#NAME?</v>
      </c>
      <c r="H2507" s="121" t="s">
        <v>430</v>
      </c>
      <c r="I2507" s="122">
        <v>0.2</v>
      </c>
      <c r="J2507" s="122">
        <v>0.2</v>
      </c>
      <c r="K2507" s="122">
        <v>0.2</v>
      </c>
      <c r="L2507" s="122">
        <v>0.2</v>
      </c>
      <c r="M2507" s="122">
        <v>0.2</v>
      </c>
      <c r="N2507" s="123">
        <f t="shared" ref="N2507:N2536" si="63">SUM(I2507:M2507)</f>
        <v>1</v>
      </c>
    </row>
    <row r="2508" spans="1:14" ht="14.5">
      <c r="A2508" s="249"/>
      <c r="B2508" s="137" t="s">
        <v>135</v>
      </c>
      <c r="C2508" s="239" t="s">
        <v>1002</v>
      </c>
      <c r="D2508" s="162">
        <v>5</v>
      </c>
      <c r="E2508" s="113">
        <v>2</v>
      </c>
      <c r="F2508" s="114" t="s">
        <v>103</v>
      </c>
      <c r="G2508" s="141" t="e">
        <f ca="1">_xludf.IFS(F2508=BASE_DATOS!R$2,"N/A",F2508=BASE_DATOS!R$3,"N/A",F2508=BASE_DATOS!R$4,"INDICAR",F2508=BASE_DATOS!R$7,"N/A",F2508=BASE_DATOS!R$5,"INDICAR",F2508=BASE_DATOS!R$6,"INDICAR",F2508=BASE_DATOS!R$8," INDICAR",F2508=BASE_DATOS!R$9," ")</f>
        <v>#NAME?</v>
      </c>
      <c r="H2508" s="121" t="s">
        <v>430</v>
      </c>
      <c r="I2508" s="127">
        <v>0.2</v>
      </c>
      <c r="J2508" s="127">
        <v>0.2</v>
      </c>
      <c r="K2508" s="127">
        <v>0.2</v>
      </c>
      <c r="L2508" s="127">
        <v>0.2</v>
      </c>
      <c r="M2508" s="127">
        <v>0.2</v>
      </c>
      <c r="N2508" s="123">
        <f t="shared" si="63"/>
        <v>1</v>
      </c>
    </row>
    <row r="2509" spans="1:14" ht="62.5">
      <c r="A2509" s="249"/>
      <c r="B2509" s="137" t="s">
        <v>39</v>
      </c>
      <c r="C2509" s="239" t="s">
        <v>1003</v>
      </c>
      <c r="D2509" s="162">
        <v>5</v>
      </c>
      <c r="E2509" s="103">
        <v>0</v>
      </c>
      <c r="F2509" s="126" t="s">
        <v>103</v>
      </c>
      <c r="G2509" s="141" t="e">
        <f ca="1">_xludf.IFS(F2509=BASE_DATOS!R$2,"N/A",F2509=BASE_DATOS!R$3,"N/A",F2509=BASE_DATOS!R$4,"INDICAR",F2509=BASE_DATOS!R$7,"N/A",F2509=BASE_DATOS!R$5,"INDICAR",F2509=BASE_DATOS!R$6,"INDICAR",F2509=BASE_DATOS!R$8," INDICAR",F2509=BASE_DATOS!R$9," ")</f>
        <v>#NAME?</v>
      </c>
      <c r="H2509" s="126" t="s">
        <v>430</v>
      </c>
      <c r="I2509" s="127">
        <v>0.2</v>
      </c>
      <c r="J2509" s="127">
        <v>0.2</v>
      </c>
      <c r="K2509" s="127">
        <v>0.2</v>
      </c>
      <c r="L2509" s="127">
        <v>0.2</v>
      </c>
      <c r="M2509" s="127">
        <v>0.2</v>
      </c>
      <c r="N2509" s="123">
        <f t="shared" si="63"/>
        <v>1</v>
      </c>
    </row>
    <row r="2510" spans="1:14" ht="62.5">
      <c r="A2510" s="249"/>
      <c r="B2510" s="137" t="s">
        <v>39</v>
      </c>
      <c r="C2510" s="239" t="s">
        <v>1004</v>
      </c>
      <c r="D2510" s="162">
        <v>5</v>
      </c>
      <c r="E2510" s="103">
        <v>0</v>
      </c>
      <c r="F2510" s="126" t="s">
        <v>103</v>
      </c>
      <c r="G2510" s="141" t="e">
        <f ca="1">_xludf.IFS(F2510=BASE_DATOS!R$2,"N/A",F2510=BASE_DATOS!R$3,"N/A",F2510=BASE_DATOS!R$4,"INDICAR",F2510=BASE_DATOS!R$7,"N/A",F2510=BASE_DATOS!R$5,"INDICAR",F2510=BASE_DATOS!R$6,"INDICAR",F2510=BASE_DATOS!R$8," INDICAR",F2510=BASE_DATOS!R$9," ")</f>
        <v>#NAME?</v>
      </c>
      <c r="H2510" s="126" t="s">
        <v>430</v>
      </c>
      <c r="I2510" s="127">
        <v>0.2</v>
      </c>
      <c r="J2510" s="127">
        <v>0.2</v>
      </c>
      <c r="K2510" s="127">
        <v>0.2</v>
      </c>
      <c r="L2510" s="127">
        <v>0.2</v>
      </c>
      <c r="M2510" s="127">
        <v>0.2</v>
      </c>
      <c r="N2510" s="123">
        <f t="shared" si="63"/>
        <v>1</v>
      </c>
    </row>
    <row r="2511" spans="1:14" ht="37.5">
      <c r="A2511" s="249"/>
      <c r="B2511" s="137" t="s">
        <v>71</v>
      </c>
      <c r="C2511" s="239" t="s">
        <v>1005</v>
      </c>
      <c r="D2511" s="158">
        <v>2</v>
      </c>
      <c r="E2511" s="140">
        <v>0</v>
      </c>
      <c r="F2511" s="121" t="s">
        <v>25</v>
      </c>
      <c r="G2511" s="160" t="e">
        <f ca="1">_xludf.IFS(F2511=BASE_DATOS!R$2,"N/A",F2511=BASE_DATOS!R$3,"N/A",F2511=BASE_DATOS!R$4,"INDICAR",F2511=BASE_DATOS!R$7,"N/A",F2511=BASE_DATOS!R$5,"INDICAR",F2511=BASE_DATOS!R$6,"INDICAR",F2511=BASE_DATOS!R$8," INDICAR",F2511=BASE_DATOS!R$9," ")</f>
        <v>#NAME?</v>
      </c>
      <c r="H2511" s="121" t="s">
        <v>430</v>
      </c>
      <c r="I2511" s="122">
        <v>0.2</v>
      </c>
      <c r="J2511" s="122">
        <v>0.2</v>
      </c>
      <c r="K2511" s="122">
        <v>0.2</v>
      </c>
      <c r="L2511" s="122">
        <v>0.2</v>
      </c>
      <c r="M2511" s="122">
        <v>0.2</v>
      </c>
      <c r="N2511" s="123">
        <f t="shared" si="63"/>
        <v>1</v>
      </c>
    </row>
    <row r="2512" spans="1:14" ht="25">
      <c r="A2512" s="249"/>
      <c r="B2512" s="137" t="s">
        <v>147</v>
      </c>
      <c r="C2512" s="239" t="s">
        <v>1006</v>
      </c>
      <c r="D2512" s="158">
        <v>1</v>
      </c>
      <c r="E2512" s="140">
        <v>1</v>
      </c>
      <c r="F2512" s="121" t="s">
        <v>25</v>
      </c>
      <c r="G2512" s="160" t="e">
        <f ca="1">_xludf.IFS(F2512=BASE_DATOS!R$2,"N/A",F2512=BASE_DATOS!R$3,"N/A",F2512=BASE_DATOS!R$4,"INDICAR",F2512=BASE_DATOS!R$7,"N/A",F2512=BASE_DATOS!R$5,"INDICAR",F2512=BASE_DATOS!R$6,"INDICAR",F2512=BASE_DATOS!R$8," INDICAR",F2512=BASE_DATOS!R$9," ")</f>
        <v>#NAME?</v>
      </c>
      <c r="H2512" s="121" t="s">
        <v>430</v>
      </c>
      <c r="I2512" s="122">
        <v>0.2</v>
      </c>
      <c r="J2512" s="122">
        <v>0.2</v>
      </c>
      <c r="K2512" s="122">
        <v>0.2</v>
      </c>
      <c r="L2512" s="122">
        <v>0.2</v>
      </c>
      <c r="M2512" s="122">
        <v>0.2</v>
      </c>
      <c r="N2512" s="123">
        <f t="shared" si="63"/>
        <v>1</v>
      </c>
    </row>
    <row r="2513" spans="1:14" ht="29">
      <c r="A2513" s="249"/>
      <c r="B2513" s="137" t="s">
        <v>55</v>
      </c>
      <c r="C2513" s="140" t="s">
        <v>1007</v>
      </c>
      <c r="D2513" s="158">
        <v>15</v>
      </c>
      <c r="E2513" s="140">
        <v>2</v>
      </c>
      <c r="F2513" s="121" t="s">
        <v>103</v>
      </c>
      <c r="G2513" s="160" t="e">
        <f ca="1">_xludf.IFS(F2513=BASE_DATOS!R$2,"N/A",F2513=BASE_DATOS!R$3,"N/A",F2513=BASE_DATOS!R$4,"INDICAR",F2513=BASE_DATOS!R$7,"N/A",F2513=BASE_DATOS!R$5,"INDICAR",F2513=BASE_DATOS!R$6,"INDICAR",F2513=BASE_DATOS!R$8," INDICAR",F2513=BASE_DATOS!R$9," ")</f>
        <v>#NAME?</v>
      </c>
      <c r="H2513" s="121" t="s">
        <v>430</v>
      </c>
      <c r="I2513" s="122">
        <v>0.2</v>
      </c>
      <c r="J2513" s="122">
        <v>0.2</v>
      </c>
      <c r="K2513" s="122">
        <v>0.2</v>
      </c>
      <c r="L2513" s="122">
        <v>0.2</v>
      </c>
      <c r="M2513" s="122">
        <v>0.2</v>
      </c>
      <c r="N2513" s="123">
        <f t="shared" si="63"/>
        <v>1</v>
      </c>
    </row>
    <row r="2514" spans="1:14" ht="14.5" hidden="1">
      <c r="A2514" s="250"/>
      <c r="B2514" s="137"/>
      <c r="C2514" s="140"/>
      <c r="D2514" s="158"/>
      <c r="E2514" s="140"/>
      <c r="F2514" s="121"/>
      <c r="G2514" s="160" t="e">
        <f ca="1">_xludf.IFS(F2514=BASE_DATOS!R$2,"N/A",F2514=BASE_DATOS!R$3,"N/A",F2514=BASE_DATOS!R$4,"INDICAR",F2514=BASE_DATOS!R$7,"N/A",F2514=BASE_DATOS!R$5,"INDICAR",F2514=BASE_DATOS!R$6,"INDICAR",F2514=BASE_DATOS!R$8," INDICAR",F2514=BASE_DATOS!R$9," ")</f>
        <v>#NAME?</v>
      </c>
      <c r="H2514" s="121"/>
      <c r="I2514" s="122"/>
      <c r="J2514" s="122"/>
      <c r="K2514" s="122"/>
      <c r="L2514" s="122"/>
      <c r="M2514" s="122"/>
      <c r="N2514" s="123">
        <f t="shared" si="63"/>
        <v>0</v>
      </c>
    </row>
    <row r="2515" spans="1:14" ht="14.5" hidden="1">
      <c r="A2515" s="251"/>
      <c r="B2515" s="137"/>
      <c r="C2515" s="138"/>
      <c r="D2515" s="158"/>
      <c r="E2515" s="140"/>
      <c r="F2515" s="121"/>
      <c r="G2515" s="160" t="e">
        <f ca="1">_xludf.IFS(F2515=BASE_DATOS!R$2,"N/A",F2515=BASE_DATOS!R$3,"N/A",F2515=BASE_DATOS!R$4,"INDICAR",F2515=BASE_DATOS!R$7,"N/A",F2515=BASE_DATOS!R$5,"INDICAR",F2515=BASE_DATOS!R$6,"INDICAR",F2515=BASE_DATOS!R$8," INDICAR",F2515=BASE_DATOS!R$9," ")</f>
        <v>#NAME?</v>
      </c>
      <c r="H2515" s="121"/>
      <c r="I2515" s="122"/>
      <c r="J2515" s="122"/>
      <c r="K2515" s="122"/>
      <c r="L2515" s="122"/>
      <c r="M2515" s="122"/>
      <c r="N2515" s="123">
        <f t="shared" si="63"/>
        <v>0</v>
      </c>
    </row>
    <row r="2516" spans="1:14" ht="14.5" hidden="1">
      <c r="A2516" s="252"/>
      <c r="B2516" s="137"/>
      <c r="C2516" s="138"/>
      <c r="D2516" s="158"/>
      <c r="E2516" s="140"/>
      <c r="F2516" s="121"/>
      <c r="G2516" s="160" t="e">
        <f ca="1">_xludf.IFS(F2516=BASE_DATOS!R$2,"N/A",F2516=BASE_DATOS!R$3,"N/A",F2516=BASE_DATOS!R$4,"INDICAR",F2516=BASE_DATOS!R$7,"N/A",F2516=BASE_DATOS!R$5,"INDICAR",F2516=BASE_DATOS!R$6,"INDICAR",F2516=BASE_DATOS!R$8," INDICAR",F2516=BASE_DATOS!R$9," ")</f>
        <v>#NAME?</v>
      </c>
      <c r="H2516" s="121"/>
      <c r="I2516" s="122"/>
      <c r="J2516" s="122"/>
      <c r="K2516" s="122"/>
      <c r="L2516" s="122"/>
      <c r="M2516" s="122"/>
      <c r="N2516" s="123">
        <f t="shared" si="63"/>
        <v>0</v>
      </c>
    </row>
    <row r="2517" spans="1:14" ht="14.5" hidden="1">
      <c r="A2517" s="252"/>
      <c r="B2517" s="137"/>
      <c r="C2517" s="138"/>
      <c r="D2517" s="158"/>
      <c r="E2517" s="140"/>
      <c r="F2517" s="121"/>
      <c r="G2517" s="160" t="e">
        <f ca="1">_xludf.IFS(F2517=BASE_DATOS!R$2,"N/A",F2517=BASE_DATOS!R$3,"N/A",F2517=BASE_DATOS!R$4,"INDICAR",F2517=BASE_DATOS!R$7,"N/A",F2517=BASE_DATOS!R$5,"INDICAR",F2517=BASE_DATOS!R$6,"INDICAR",F2517=BASE_DATOS!R$8," INDICAR",F2517=BASE_DATOS!R$9," ")</f>
        <v>#NAME?</v>
      </c>
      <c r="H2517" s="121"/>
      <c r="I2517" s="122"/>
      <c r="J2517" s="122"/>
      <c r="K2517" s="122"/>
      <c r="L2517" s="122"/>
      <c r="M2517" s="122"/>
      <c r="N2517" s="123">
        <f t="shared" si="63"/>
        <v>0</v>
      </c>
    </row>
    <row r="2518" spans="1:14" ht="14.5" hidden="1">
      <c r="A2518" s="252"/>
      <c r="B2518" s="137"/>
      <c r="C2518" s="138"/>
      <c r="D2518" s="158"/>
      <c r="E2518" s="140"/>
      <c r="F2518" s="121"/>
      <c r="G2518" s="160" t="e">
        <f ca="1">_xludf.IFS(F2518=BASE_DATOS!R$2,"N/A",F2518=BASE_DATOS!R$3,"N/A",F2518=BASE_DATOS!R$4,"INDICAR",F2518=BASE_DATOS!R$7,"N/A",F2518=BASE_DATOS!R$5,"INDICAR",F2518=BASE_DATOS!R$6,"INDICAR",F2518=BASE_DATOS!R$8," INDICAR",F2518=BASE_DATOS!R$9," ")</f>
        <v>#NAME?</v>
      </c>
      <c r="H2518" s="121"/>
      <c r="I2518" s="122"/>
      <c r="J2518" s="122"/>
      <c r="K2518" s="122"/>
      <c r="L2518" s="122"/>
      <c r="M2518" s="122"/>
      <c r="N2518" s="123">
        <f t="shared" si="63"/>
        <v>0</v>
      </c>
    </row>
    <row r="2519" spans="1:14" ht="14.5" hidden="1">
      <c r="A2519" s="252"/>
      <c r="B2519" s="137"/>
      <c r="C2519" s="138"/>
      <c r="D2519" s="158"/>
      <c r="E2519" s="140"/>
      <c r="F2519" s="121"/>
      <c r="G2519" s="160" t="e">
        <f ca="1">_xludf.IFS(F2519=BASE_DATOS!R$2,"N/A",F2519=BASE_DATOS!R$3,"N/A",F2519=BASE_DATOS!R$4,"INDICAR",F2519=BASE_DATOS!R$7,"N/A",F2519=BASE_DATOS!R$5,"INDICAR",F2519=BASE_DATOS!R$6,"INDICAR",F2519=BASE_DATOS!R$8," INDICAR",F2519=BASE_DATOS!R$9," ")</f>
        <v>#NAME?</v>
      </c>
      <c r="H2519" s="121"/>
      <c r="I2519" s="122"/>
      <c r="J2519" s="122"/>
      <c r="K2519" s="122"/>
      <c r="L2519" s="122"/>
      <c r="M2519" s="122"/>
      <c r="N2519" s="123">
        <f t="shared" si="63"/>
        <v>0</v>
      </c>
    </row>
    <row r="2520" spans="1:14" ht="14.5" hidden="1">
      <c r="A2520" s="252"/>
      <c r="B2520" s="137"/>
      <c r="C2520" s="138"/>
      <c r="D2520" s="158"/>
      <c r="E2520" s="140"/>
      <c r="F2520" s="121"/>
      <c r="G2520" s="160" t="e">
        <f ca="1">_xludf.IFS(F2520=BASE_DATOS!R$2,"N/A",F2520=BASE_DATOS!R$3,"N/A",F2520=BASE_DATOS!R$4,"INDICAR",F2520=BASE_DATOS!R$7,"N/A",F2520=BASE_DATOS!R$5,"INDICAR",F2520=BASE_DATOS!R$6,"INDICAR",F2520=BASE_DATOS!R$8," INDICAR",F2520=BASE_DATOS!R$9," ")</f>
        <v>#NAME?</v>
      </c>
      <c r="H2520" s="121"/>
      <c r="I2520" s="122"/>
      <c r="J2520" s="122"/>
      <c r="K2520" s="122"/>
      <c r="L2520" s="122"/>
      <c r="M2520" s="122"/>
      <c r="N2520" s="123">
        <f t="shared" si="63"/>
        <v>0</v>
      </c>
    </row>
    <row r="2521" spans="1:14" ht="14.5" hidden="1">
      <c r="A2521" s="252"/>
      <c r="B2521" s="137"/>
      <c r="C2521" s="138"/>
      <c r="D2521" s="158"/>
      <c r="E2521" s="140"/>
      <c r="F2521" s="121"/>
      <c r="G2521" s="160" t="e">
        <f ca="1">_xludf.IFS(F2521=BASE_DATOS!R$2,"N/A",F2521=BASE_DATOS!R$3,"N/A",F2521=BASE_DATOS!R$4,"INDICAR",F2521=BASE_DATOS!R$7,"N/A",F2521=BASE_DATOS!R$5,"INDICAR",F2521=BASE_DATOS!R$6,"INDICAR",F2521=BASE_DATOS!R$8," INDICAR",F2521=BASE_DATOS!R$9," ")</f>
        <v>#NAME?</v>
      </c>
      <c r="H2521" s="121"/>
      <c r="I2521" s="122"/>
      <c r="J2521" s="122"/>
      <c r="K2521" s="122"/>
      <c r="L2521" s="122"/>
      <c r="M2521" s="122"/>
      <c r="N2521" s="123">
        <f t="shared" si="63"/>
        <v>0</v>
      </c>
    </row>
    <row r="2522" spans="1:14" ht="14.5" hidden="1">
      <c r="A2522" s="252"/>
      <c r="B2522" s="137"/>
      <c r="C2522" s="138"/>
      <c r="D2522" s="158"/>
      <c r="E2522" s="140"/>
      <c r="F2522" s="121"/>
      <c r="G2522" s="160" t="e">
        <f ca="1">_xludf.IFS(F2522=BASE_DATOS!R$2,"N/A",F2522=BASE_DATOS!R$3,"N/A",F2522=BASE_DATOS!R$4,"INDICAR",F2522=BASE_DATOS!R$7,"N/A",F2522=BASE_DATOS!R$5,"INDICAR",F2522=BASE_DATOS!R$6,"INDICAR",F2522=BASE_DATOS!R$8," INDICAR",F2522=BASE_DATOS!R$9," ")</f>
        <v>#NAME?</v>
      </c>
      <c r="H2522" s="121"/>
      <c r="I2522" s="122"/>
      <c r="J2522" s="122"/>
      <c r="K2522" s="122"/>
      <c r="L2522" s="122"/>
      <c r="M2522" s="122"/>
      <c r="N2522" s="123">
        <f t="shared" si="63"/>
        <v>0</v>
      </c>
    </row>
    <row r="2523" spans="1:14" ht="14.5" hidden="1">
      <c r="A2523" s="252"/>
      <c r="B2523" s="137"/>
      <c r="C2523" s="138"/>
      <c r="D2523" s="158"/>
      <c r="E2523" s="140"/>
      <c r="F2523" s="121"/>
      <c r="G2523" s="160" t="e">
        <f ca="1">_xludf.IFS(F2523=BASE_DATOS!R$2,"N/A",F2523=BASE_DATOS!R$3,"N/A",F2523=BASE_DATOS!R$4,"INDICAR",F2523=BASE_DATOS!R$7,"N/A",F2523=BASE_DATOS!R$5,"INDICAR",F2523=BASE_DATOS!R$6,"INDICAR",F2523=BASE_DATOS!R$8," INDICAR",F2523=BASE_DATOS!R$9," ")</f>
        <v>#NAME?</v>
      </c>
      <c r="H2523" s="121"/>
      <c r="I2523" s="122"/>
      <c r="J2523" s="122"/>
      <c r="K2523" s="122"/>
      <c r="L2523" s="122"/>
      <c r="M2523" s="122"/>
      <c r="N2523" s="123">
        <f t="shared" si="63"/>
        <v>0</v>
      </c>
    </row>
    <row r="2524" spans="1:14" ht="14.5" hidden="1">
      <c r="A2524" s="252"/>
      <c r="B2524" s="137"/>
      <c r="C2524" s="138"/>
      <c r="D2524" s="158"/>
      <c r="E2524" s="140"/>
      <c r="F2524" s="121"/>
      <c r="G2524" s="160" t="e">
        <f ca="1">_xludf.IFS(F2524=BASE_DATOS!R$2,"N/A",F2524=BASE_DATOS!R$3,"N/A",F2524=BASE_DATOS!R$4,"INDICAR",F2524=BASE_DATOS!R$7,"N/A",F2524=BASE_DATOS!R$5,"INDICAR",F2524=BASE_DATOS!R$6,"INDICAR",F2524=BASE_DATOS!R$8," INDICAR",F2524=BASE_DATOS!R$9," ")</f>
        <v>#NAME?</v>
      </c>
      <c r="H2524" s="121"/>
      <c r="I2524" s="122"/>
      <c r="J2524" s="122"/>
      <c r="K2524" s="122"/>
      <c r="L2524" s="122"/>
      <c r="M2524" s="122"/>
      <c r="N2524" s="123">
        <f t="shared" si="63"/>
        <v>0</v>
      </c>
    </row>
    <row r="2525" spans="1:14" ht="14.5" hidden="1">
      <c r="A2525" s="253"/>
      <c r="B2525" s="137"/>
      <c r="C2525" s="140"/>
      <c r="D2525" s="158"/>
      <c r="E2525" s="140"/>
      <c r="F2525" s="121"/>
      <c r="G2525" s="160" t="e">
        <f ca="1">_xludf.IFS(F2525=BASE_DATOS!R$2,"N/A",F2525=BASE_DATOS!R$3,"N/A",F2525=BASE_DATOS!R$4,"INDICAR",F2525=BASE_DATOS!R$7,"N/A",F2525=BASE_DATOS!R$5,"INDICAR",F2525=BASE_DATOS!R$6,"INDICAR",F2525=BASE_DATOS!R$8," INDICAR",F2525=BASE_DATOS!R$9," ")</f>
        <v>#NAME?</v>
      </c>
      <c r="H2525" s="121"/>
      <c r="I2525" s="122"/>
      <c r="J2525" s="122"/>
      <c r="K2525" s="122"/>
      <c r="L2525" s="122"/>
      <c r="M2525" s="122"/>
      <c r="N2525" s="123">
        <f t="shared" si="63"/>
        <v>0</v>
      </c>
    </row>
    <row r="2526" spans="1:14" ht="14.5" hidden="1">
      <c r="A2526" s="251"/>
      <c r="B2526" s="137"/>
      <c r="C2526" s="138"/>
      <c r="D2526" s="158"/>
      <c r="E2526" s="140"/>
      <c r="F2526" s="121"/>
      <c r="G2526" s="160" t="e">
        <f ca="1">_xludf.IFS(F2526=BASE_DATOS!R$2,"N/A",F2526=BASE_DATOS!R$3,"N/A",F2526=BASE_DATOS!R$4,"INDICAR",F2526=BASE_DATOS!R$7,"N/A",F2526=BASE_DATOS!R$5,"INDICAR",F2526=BASE_DATOS!R$6,"INDICAR",F2526=BASE_DATOS!R$8," INDICAR",F2526=BASE_DATOS!R$9," ")</f>
        <v>#NAME?</v>
      </c>
      <c r="H2526" s="121"/>
      <c r="I2526" s="122"/>
      <c r="J2526" s="122"/>
      <c r="K2526" s="122"/>
      <c r="L2526" s="122"/>
      <c r="M2526" s="122"/>
      <c r="N2526" s="123">
        <f t="shared" si="63"/>
        <v>0</v>
      </c>
    </row>
    <row r="2527" spans="1:14" ht="14.5" hidden="1">
      <c r="A2527" s="252"/>
      <c r="B2527" s="137"/>
      <c r="C2527" s="138"/>
      <c r="D2527" s="158"/>
      <c r="E2527" s="140"/>
      <c r="F2527" s="121"/>
      <c r="G2527" s="160" t="e">
        <f ca="1">_xludf.IFS(F2527=BASE_DATOS!R$2,"N/A",F2527=BASE_DATOS!R$3,"N/A",F2527=BASE_DATOS!R$4,"INDICAR",F2527=BASE_DATOS!R$7,"N/A",F2527=BASE_DATOS!R$5,"INDICAR",F2527=BASE_DATOS!R$6,"INDICAR",F2527=BASE_DATOS!R$8," INDICAR",F2527=BASE_DATOS!R$9," ")</f>
        <v>#NAME?</v>
      </c>
      <c r="H2527" s="121"/>
      <c r="I2527" s="122"/>
      <c r="J2527" s="122"/>
      <c r="K2527" s="122"/>
      <c r="L2527" s="122"/>
      <c r="M2527" s="122"/>
      <c r="N2527" s="123">
        <f t="shared" si="63"/>
        <v>0</v>
      </c>
    </row>
    <row r="2528" spans="1:14" ht="14.5" hidden="1">
      <c r="A2528" s="252"/>
      <c r="B2528" s="137"/>
      <c r="C2528" s="138"/>
      <c r="D2528" s="158"/>
      <c r="E2528" s="140"/>
      <c r="F2528" s="121"/>
      <c r="G2528" s="160" t="e">
        <f ca="1">_xludf.IFS(F2528=BASE_DATOS!R$2,"N/A",F2528=BASE_DATOS!R$3,"N/A",F2528=BASE_DATOS!R$4,"INDICAR",F2528=BASE_DATOS!R$7,"N/A",F2528=BASE_DATOS!R$5,"INDICAR",F2528=BASE_DATOS!R$6,"INDICAR",F2528=BASE_DATOS!R$8," INDICAR",F2528=BASE_DATOS!R$9," ")</f>
        <v>#NAME?</v>
      </c>
      <c r="H2528" s="121"/>
      <c r="I2528" s="122"/>
      <c r="J2528" s="122"/>
      <c r="K2528" s="122"/>
      <c r="L2528" s="122"/>
      <c r="M2528" s="122"/>
      <c r="N2528" s="123">
        <f t="shared" si="63"/>
        <v>0</v>
      </c>
    </row>
    <row r="2529" spans="1:14" ht="14.5" hidden="1">
      <c r="A2529" s="252"/>
      <c r="B2529" s="137"/>
      <c r="C2529" s="138"/>
      <c r="D2529" s="158"/>
      <c r="E2529" s="140"/>
      <c r="F2529" s="121"/>
      <c r="G2529" s="160" t="e">
        <f ca="1">_xludf.IFS(F2529=BASE_DATOS!R$2,"N/A",F2529=BASE_DATOS!R$3,"N/A",F2529=BASE_DATOS!R$4,"INDICAR",F2529=BASE_DATOS!R$7,"N/A",F2529=BASE_DATOS!R$5,"INDICAR",F2529=BASE_DATOS!R$6,"INDICAR",F2529=BASE_DATOS!R$8," INDICAR",F2529=BASE_DATOS!R$9," ")</f>
        <v>#NAME?</v>
      </c>
      <c r="H2529" s="121"/>
      <c r="I2529" s="122"/>
      <c r="J2529" s="122"/>
      <c r="K2529" s="122"/>
      <c r="L2529" s="122"/>
      <c r="M2529" s="122"/>
      <c r="N2529" s="123">
        <f t="shared" si="63"/>
        <v>0</v>
      </c>
    </row>
    <row r="2530" spans="1:14" ht="14.5" hidden="1">
      <c r="A2530" s="252"/>
      <c r="B2530" s="137"/>
      <c r="C2530" s="138"/>
      <c r="D2530" s="158"/>
      <c r="E2530" s="140"/>
      <c r="F2530" s="121"/>
      <c r="G2530" s="160" t="e">
        <f ca="1">_xludf.IFS(F2530=BASE_DATOS!R$2,"N/A",F2530=BASE_DATOS!R$3,"N/A",F2530=BASE_DATOS!R$4,"INDICAR",F2530=BASE_DATOS!R$7,"N/A",F2530=BASE_DATOS!R$5,"INDICAR",F2530=BASE_DATOS!R$6,"INDICAR",F2530=BASE_DATOS!R$8," INDICAR",F2530=BASE_DATOS!R$9," ")</f>
        <v>#NAME?</v>
      </c>
      <c r="H2530" s="121"/>
      <c r="I2530" s="122"/>
      <c r="J2530" s="122"/>
      <c r="K2530" s="122"/>
      <c r="L2530" s="122"/>
      <c r="M2530" s="122"/>
      <c r="N2530" s="123">
        <f t="shared" si="63"/>
        <v>0</v>
      </c>
    </row>
    <row r="2531" spans="1:14" ht="14.5" hidden="1">
      <c r="A2531" s="252"/>
      <c r="B2531" s="137"/>
      <c r="C2531" s="138"/>
      <c r="D2531" s="158"/>
      <c r="E2531" s="140"/>
      <c r="F2531" s="121"/>
      <c r="G2531" s="160" t="e">
        <f ca="1">_xludf.IFS(F2531=BASE_DATOS!R$2,"N/A",F2531=BASE_DATOS!R$3,"N/A",F2531=BASE_DATOS!R$4,"INDICAR",F2531=BASE_DATOS!R$7,"N/A",F2531=BASE_DATOS!R$5,"INDICAR",F2531=BASE_DATOS!R$6,"INDICAR",F2531=BASE_DATOS!R$8," INDICAR",F2531=BASE_DATOS!R$9," ")</f>
        <v>#NAME?</v>
      </c>
      <c r="H2531" s="121"/>
      <c r="I2531" s="122"/>
      <c r="J2531" s="122"/>
      <c r="K2531" s="122"/>
      <c r="L2531" s="122"/>
      <c r="M2531" s="122"/>
      <c r="N2531" s="123">
        <f t="shared" si="63"/>
        <v>0</v>
      </c>
    </row>
    <row r="2532" spans="1:14" ht="14.5" hidden="1">
      <c r="A2532" s="252"/>
      <c r="B2532" s="137"/>
      <c r="C2532" s="138"/>
      <c r="D2532" s="158"/>
      <c r="E2532" s="140"/>
      <c r="F2532" s="121"/>
      <c r="G2532" s="160" t="e">
        <f ca="1">_xludf.IFS(F2532=BASE_DATOS!R$2,"N/A",F2532=BASE_DATOS!R$3,"N/A",F2532=BASE_DATOS!R$4,"INDICAR",F2532=BASE_DATOS!R$7,"N/A",F2532=BASE_DATOS!R$5,"INDICAR",F2532=BASE_DATOS!R$6,"INDICAR",F2532=BASE_DATOS!R$8," INDICAR",F2532=BASE_DATOS!R$9," ")</f>
        <v>#NAME?</v>
      </c>
      <c r="H2532" s="121"/>
      <c r="I2532" s="122"/>
      <c r="J2532" s="122"/>
      <c r="K2532" s="122"/>
      <c r="L2532" s="122"/>
      <c r="M2532" s="122"/>
      <c r="N2532" s="123">
        <f t="shared" si="63"/>
        <v>0</v>
      </c>
    </row>
    <row r="2533" spans="1:14" ht="14.5" hidden="1">
      <c r="A2533" s="252"/>
      <c r="B2533" s="137"/>
      <c r="C2533" s="138"/>
      <c r="D2533" s="158"/>
      <c r="E2533" s="140"/>
      <c r="F2533" s="121"/>
      <c r="G2533" s="160" t="e">
        <f ca="1">_xludf.IFS(F2533=BASE_DATOS!R$2,"N/A",F2533=BASE_DATOS!R$3,"N/A",F2533=BASE_DATOS!R$4,"INDICAR",F2533=BASE_DATOS!R$7,"N/A",F2533=BASE_DATOS!R$5,"INDICAR",F2533=BASE_DATOS!R$6,"INDICAR",F2533=BASE_DATOS!R$8," INDICAR",F2533=BASE_DATOS!R$9," ")</f>
        <v>#NAME?</v>
      </c>
      <c r="H2533" s="121"/>
      <c r="I2533" s="122"/>
      <c r="J2533" s="122"/>
      <c r="K2533" s="122"/>
      <c r="L2533" s="122"/>
      <c r="M2533" s="122"/>
      <c r="N2533" s="123">
        <f t="shared" si="63"/>
        <v>0</v>
      </c>
    </row>
    <row r="2534" spans="1:14" ht="14.5" hidden="1">
      <c r="A2534" s="252"/>
      <c r="B2534" s="137"/>
      <c r="C2534" s="138"/>
      <c r="D2534" s="158"/>
      <c r="E2534" s="140"/>
      <c r="F2534" s="121"/>
      <c r="G2534" s="160" t="e">
        <f ca="1">_xludf.IFS(F2534=BASE_DATOS!R$2,"N/A",F2534=BASE_DATOS!R$3,"N/A",F2534=BASE_DATOS!R$4,"INDICAR",F2534=BASE_DATOS!R$7,"N/A",F2534=BASE_DATOS!R$5,"INDICAR",F2534=BASE_DATOS!R$6,"INDICAR",F2534=BASE_DATOS!R$8," INDICAR",F2534=BASE_DATOS!R$9," ")</f>
        <v>#NAME?</v>
      </c>
      <c r="H2534" s="121"/>
      <c r="I2534" s="122"/>
      <c r="J2534" s="122"/>
      <c r="K2534" s="122"/>
      <c r="L2534" s="122"/>
      <c r="M2534" s="122"/>
      <c r="N2534" s="123">
        <f t="shared" si="63"/>
        <v>0</v>
      </c>
    </row>
    <row r="2535" spans="1:14" ht="14.5" hidden="1">
      <c r="A2535" s="252"/>
      <c r="B2535" s="137"/>
      <c r="C2535" s="138"/>
      <c r="D2535" s="158"/>
      <c r="E2535" s="140"/>
      <c r="F2535" s="121"/>
      <c r="G2535" s="160" t="e">
        <f ca="1">_xludf.IFS(F2535=BASE_DATOS!R$2,"N/A",F2535=BASE_DATOS!R$3,"N/A",F2535=BASE_DATOS!R$4,"INDICAR",F2535=BASE_DATOS!R$7,"N/A",F2535=BASE_DATOS!R$5,"INDICAR",F2535=BASE_DATOS!R$6,"INDICAR",F2535=BASE_DATOS!R$8," INDICAR",F2535=BASE_DATOS!R$9," ")</f>
        <v>#NAME?</v>
      </c>
      <c r="H2535" s="121"/>
      <c r="I2535" s="122"/>
      <c r="J2535" s="122"/>
      <c r="K2535" s="122"/>
      <c r="L2535" s="122"/>
      <c r="M2535" s="122"/>
      <c r="N2535" s="123">
        <f t="shared" si="63"/>
        <v>0</v>
      </c>
    </row>
    <row r="2536" spans="1:14" ht="14.5" hidden="1">
      <c r="A2536" s="253"/>
      <c r="B2536" s="137"/>
      <c r="C2536" s="140"/>
      <c r="D2536" s="158"/>
      <c r="E2536" s="140"/>
      <c r="F2536" s="121"/>
      <c r="G2536" s="160" t="e">
        <f ca="1">_xludf.IFS(F2536=BASE_DATOS!R$2,"N/A",F2536=BASE_DATOS!R$3,"N/A",F2536=BASE_DATOS!R$4,"INDICAR",F2536=BASE_DATOS!R$7,"N/A",F2536=BASE_DATOS!R$5,"INDICAR",F2536=BASE_DATOS!R$6,"INDICAR",F2536=BASE_DATOS!R$8," INDICAR",F2536=BASE_DATOS!R$9," ")</f>
        <v>#NAME?</v>
      </c>
      <c r="H2536" s="121"/>
      <c r="I2536" s="122"/>
      <c r="J2536" s="122"/>
      <c r="K2536" s="122"/>
      <c r="L2536" s="122"/>
      <c r="M2536" s="122"/>
      <c r="N2536" s="123">
        <f t="shared" si="63"/>
        <v>0</v>
      </c>
    </row>
    <row r="2537" spans="1:14" ht="14.5">
      <c r="A2537" s="142"/>
      <c r="B2537" s="143"/>
      <c r="C2537" s="142"/>
      <c r="D2537" s="142"/>
      <c r="E2537" s="142"/>
      <c r="F2537" s="142"/>
      <c r="G2537" s="142"/>
      <c r="H2537" s="142"/>
      <c r="I2537" s="142"/>
      <c r="J2537" s="143"/>
      <c r="K2537" s="143"/>
      <c r="L2537" s="143"/>
      <c r="M2537" s="143"/>
      <c r="N2537" s="144"/>
    </row>
    <row r="2538" spans="1:14" ht="14.5">
      <c r="A2538" s="145"/>
      <c r="B2538" s="146"/>
      <c r="C2538" s="145"/>
      <c r="D2538" s="145"/>
      <c r="E2538" s="145"/>
      <c r="F2538" s="145"/>
      <c r="G2538" s="145"/>
      <c r="H2538" s="145"/>
      <c r="I2538" s="145"/>
      <c r="J2538" s="146"/>
      <c r="K2538" s="146"/>
      <c r="L2538" s="146"/>
      <c r="M2538" s="146"/>
      <c r="N2538" s="147"/>
    </row>
    <row r="2539" spans="1:14" ht="20.25" customHeight="1">
      <c r="A2539" s="254" t="s">
        <v>413</v>
      </c>
      <c r="B2539" s="255"/>
      <c r="C2539" s="254" t="s">
        <v>360</v>
      </c>
      <c r="D2539" s="256"/>
      <c r="E2539" s="256"/>
      <c r="F2539" s="256"/>
      <c r="G2539" s="256"/>
      <c r="H2539" s="256"/>
      <c r="I2539" s="256"/>
      <c r="J2539" s="256"/>
      <c r="K2539" s="256"/>
      <c r="L2539" s="256"/>
      <c r="M2539" s="256"/>
      <c r="N2539" s="255"/>
    </row>
    <row r="2540" spans="1:14" ht="31">
      <c r="A2540" s="99" t="s">
        <v>19</v>
      </c>
      <c r="B2540" s="254" t="s">
        <v>90</v>
      </c>
      <c r="C2540" s="255"/>
      <c r="D2540" s="99" t="s">
        <v>447</v>
      </c>
      <c r="E2540" s="258" t="str">
        <f t="array" ref="E2540">INDEX(BASE_DATOS!U$2:U$103,MATCH(C2539,BASE_DATOS!W$2:W$103,0))</f>
        <v xml:space="preserve">Fortalecer una cultura institucional de comunicación que proyecte el quehacer institucional para el reconocimiento social del valor público de la Universidad Nacional </v>
      </c>
      <c r="F2540" s="256"/>
      <c r="G2540" s="256"/>
      <c r="H2540" s="256"/>
      <c r="I2540" s="256"/>
      <c r="J2540" s="256"/>
      <c r="K2540" s="256"/>
      <c r="L2540" s="256"/>
      <c r="M2540" s="256"/>
      <c r="N2540" s="255"/>
    </row>
    <row r="2541" spans="1:14" ht="30.75" customHeight="1">
      <c r="A2541" s="259" t="s">
        <v>415</v>
      </c>
      <c r="B2541" s="277" t="s">
        <v>372</v>
      </c>
      <c r="C2541" s="261"/>
      <c r="D2541" s="262"/>
      <c r="E2541" s="268" t="s">
        <v>416</v>
      </c>
      <c r="F2541" s="273" t="str">
        <f t="array" ref="F2541">INDEX(BASE_DATOS!Y$2:Y$103,MATCH(B2541,BASE_DATOS!X$2:X$103,0))</f>
        <v>P. Institucionales E.O. 
P. de Calidad 
P.I. Sistema de Comunicación de la UNA 
P. para la incorporación de las tecnologías de información y la comunicación en los procesos académicos de la UNA 
P. Investigación Universitaria 
P.I. Extensión Universitaria</v>
      </c>
      <c r="G2541" s="247"/>
      <c r="H2541" s="247"/>
      <c r="I2541" s="274" t="s">
        <v>417</v>
      </c>
      <c r="J2541" s="283" t="str">
        <f t="array" ref="J2541">INDEX(BASE_DATOS!Z$2:Z$103,MATCH(B2541,BASE_DATOS!X$2:X$103,0))</f>
        <v>Acciones de la acción sustantiva comunicadas al exterior</v>
      </c>
      <c r="K2541" s="256"/>
      <c r="L2541" s="256"/>
      <c r="M2541" s="256"/>
      <c r="N2541" s="255"/>
    </row>
    <row r="2542" spans="1:14" ht="30.75" customHeight="1">
      <c r="A2542" s="252"/>
      <c r="B2542" s="263"/>
      <c r="C2542" s="247"/>
      <c r="D2542" s="264"/>
      <c r="E2542" s="252"/>
      <c r="F2542" s="247"/>
      <c r="G2542" s="247"/>
      <c r="H2542" s="247"/>
      <c r="I2542" s="252"/>
      <c r="J2542" s="276"/>
      <c r="K2542" s="256"/>
      <c r="L2542" s="256"/>
      <c r="M2542" s="256"/>
      <c r="N2542" s="255"/>
    </row>
    <row r="2543" spans="1:14" ht="30.75" customHeight="1">
      <c r="A2543" s="252"/>
      <c r="B2543" s="263"/>
      <c r="C2543" s="247"/>
      <c r="D2543" s="264"/>
      <c r="E2543" s="252"/>
      <c r="F2543" s="247"/>
      <c r="G2543" s="247"/>
      <c r="H2543" s="247"/>
      <c r="I2543" s="252"/>
      <c r="J2543" s="276"/>
      <c r="K2543" s="256"/>
      <c r="L2543" s="256"/>
      <c r="M2543" s="256"/>
      <c r="N2543" s="255"/>
    </row>
    <row r="2544" spans="1:14" ht="30.75" customHeight="1">
      <c r="A2544" s="253"/>
      <c r="B2544" s="265"/>
      <c r="C2544" s="266"/>
      <c r="D2544" s="267"/>
      <c r="E2544" s="253"/>
      <c r="F2544" s="266"/>
      <c r="G2544" s="266"/>
      <c r="H2544" s="266"/>
      <c r="I2544" s="253"/>
      <c r="J2544" s="276"/>
      <c r="K2544" s="256"/>
      <c r="L2544" s="256"/>
      <c r="M2544" s="256"/>
      <c r="N2544" s="255"/>
    </row>
    <row r="2545" spans="1:14" ht="20.25" customHeight="1">
      <c r="A2545" s="269" t="s">
        <v>418</v>
      </c>
      <c r="B2545" s="269" t="s">
        <v>419</v>
      </c>
      <c r="C2545" s="270" t="s">
        <v>420</v>
      </c>
      <c r="D2545" s="269" t="s">
        <v>421</v>
      </c>
      <c r="E2545" s="269" t="s">
        <v>422</v>
      </c>
      <c r="F2545" s="272" t="s">
        <v>16</v>
      </c>
      <c r="G2545" s="269" t="s">
        <v>423</v>
      </c>
      <c r="H2545" s="269" t="s">
        <v>424</v>
      </c>
      <c r="I2545" s="271" t="s">
        <v>425</v>
      </c>
      <c r="J2545" s="256"/>
      <c r="K2545" s="256"/>
      <c r="L2545" s="256"/>
      <c r="M2545" s="256"/>
      <c r="N2545" s="255"/>
    </row>
    <row r="2546" spans="1:14" ht="20.25" customHeight="1">
      <c r="A2546" s="253"/>
      <c r="B2546" s="253"/>
      <c r="C2546" s="253"/>
      <c r="D2546" s="253"/>
      <c r="E2546" s="253"/>
      <c r="F2546" s="265"/>
      <c r="G2546" s="253"/>
      <c r="H2546" s="253"/>
      <c r="I2546" s="100">
        <v>2023</v>
      </c>
      <c r="J2546" s="100">
        <v>2024</v>
      </c>
      <c r="K2546" s="100">
        <v>2025</v>
      </c>
      <c r="L2546" s="100">
        <v>2026</v>
      </c>
      <c r="M2546" s="100">
        <v>2027</v>
      </c>
      <c r="N2546" s="148" t="s">
        <v>426</v>
      </c>
    </row>
    <row r="2547" spans="1:14" ht="37.5">
      <c r="A2547" s="248" t="s">
        <v>1008</v>
      </c>
      <c r="B2547" s="137" t="s">
        <v>39</v>
      </c>
      <c r="C2547" s="173" t="s">
        <v>1009</v>
      </c>
      <c r="D2547" s="162">
        <v>3</v>
      </c>
      <c r="E2547" s="103">
        <v>0</v>
      </c>
      <c r="F2547" s="126" t="s">
        <v>103</v>
      </c>
      <c r="G2547" s="141" t="e">
        <f ca="1">_xludf.IFS(F2547=BASE_DATOS!R$2,"N/A",F2547=BASE_DATOS!R$3,"N/A",F2547=BASE_DATOS!R$4,"INDICAR",F2547=BASE_DATOS!R$7,"N/A",F2547=BASE_DATOS!R$5,"INDICAR",F2547=BASE_DATOS!R$6,"INDICAR",F2547=BASE_DATOS!R$8," INDICAR",F2547=BASE_DATOS!R$9," ")</f>
        <v>#NAME?</v>
      </c>
      <c r="H2547" s="126" t="s">
        <v>462</v>
      </c>
      <c r="I2547" s="127">
        <v>0</v>
      </c>
      <c r="J2547" s="127">
        <v>0.33</v>
      </c>
      <c r="K2547" s="127">
        <v>0.33</v>
      </c>
      <c r="L2547" s="127">
        <v>0.34</v>
      </c>
      <c r="M2547" s="127">
        <v>0</v>
      </c>
      <c r="N2547" s="123">
        <f t="shared" ref="N2547:N2579" si="64">SUM(I2547:M2547)</f>
        <v>1</v>
      </c>
    </row>
    <row r="2548" spans="1:14" ht="14.5" hidden="1">
      <c r="A2548" s="249"/>
      <c r="B2548" s="137"/>
      <c r="C2548" s="138"/>
      <c r="D2548" s="158"/>
      <c r="E2548" s="140"/>
      <c r="F2548" s="121"/>
      <c r="G2548" s="160" t="e">
        <f ca="1">_xludf.IFS(F2548=BASE_DATOS!R$2,"N/A",F2548=BASE_DATOS!R$3,"N/A",F2548=BASE_DATOS!R$4,"INDICAR",F2548=BASE_DATOS!R$7,"N/A",F2548=BASE_DATOS!R$5,"INDICAR",F2548=BASE_DATOS!R$6,"INDICAR",F2548=BASE_DATOS!R$8," INDICAR",F2548=BASE_DATOS!R$9," ")</f>
        <v>#NAME?</v>
      </c>
      <c r="H2548" s="121"/>
      <c r="I2548" s="122"/>
      <c r="J2548" s="122"/>
      <c r="K2548" s="122"/>
      <c r="L2548" s="122"/>
      <c r="M2548" s="122"/>
      <c r="N2548" s="123">
        <f t="shared" si="64"/>
        <v>0</v>
      </c>
    </row>
    <row r="2549" spans="1:14" ht="14.5" hidden="1">
      <c r="A2549" s="249"/>
      <c r="B2549" s="137"/>
      <c r="C2549" s="138"/>
      <c r="D2549" s="158"/>
      <c r="E2549" s="140"/>
      <c r="F2549" s="121"/>
      <c r="G2549" s="160" t="e">
        <f ca="1">_xludf.IFS(F2549=BASE_DATOS!R$2,"N/A",F2549=BASE_DATOS!R$3,"N/A",F2549=BASE_DATOS!R$4,"INDICAR",F2549=BASE_DATOS!R$7,"N/A",F2549=BASE_DATOS!R$5,"INDICAR",F2549=BASE_DATOS!R$6,"INDICAR",F2549=BASE_DATOS!R$8," INDICAR",F2549=BASE_DATOS!R$9," ")</f>
        <v>#NAME?</v>
      </c>
      <c r="H2549" s="121"/>
      <c r="I2549" s="122"/>
      <c r="J2549" s="122"/>
      <c r="K2549" s="122"/>
      <c r="L2549" s="122"/>
      <c r="M2549" s="122"/>
      <c r="N2549" s="123">
        <f t="shared" si="64"/>
        <v>0</v>
      </c>
    </row>
    <row r="2550" spans="1:14" ht="14.5" hidden="1">
      <c r="A2550" s="249"/>
      <c r="B2550" s="137"/>
      <c r="C2550" s="138"/>
      <c r="D2550" s="158"/>
      <c r="E2550" s="140"/>
      <c r="F2550" s="121"/>
      <c r="G2550" s="160" t="e">
        <f ca="1">_xludf.IFS(F2550=BASE_DATOS!R$2,"N/A",F2550=BASE_DATOS!R$3,"N/A",F2550=BASE_DATOS!R$4,"INDICAR",F2550=BASE_DATOS!R$7,"N/A",F2550=BASE_DATOS!R$5,"INDICAR",F2550=BASE_DATOS!R$6,"INDICAR",F2550=BASE_DATOS!R$8," INDICAR",F2550=BASE_DATOS!R$9," ")</f>
        <v>#NAME?</v>
      </c>
      <c r="H2550" s="121"/>
      <c r="I2550" s="122"/>
      <c r="J2550" s="122"/>
      <c r="K2550" s="122"/>
      <c r="L2550" s="122"/>
      <c r="M2550" s="122"/>
      <c r="N2550" s="123">
        <f t="shared" si="64"/>
        <v>0</v>
      </c>
    </row>
    <row r="2551" spans="1:14" ht="14.5" hidden="1">
      <c r="A2551" s="249"/>
      <c r="B2551" s="137"/>
      <c r="C2551" s="138"/>
      <c r="D2551" s="158"/>
      <c r="E2551" s="140"/>
      <c r="F2551" s="121"/>
      <c r="G2551" s="160" t="e">
        <f ca="1">_xludf.IFS(F2551=BASE_DATOS!R$2,"N/A",F2551=BASE_DATOS!R$3,"N/A",F2551=BASE_DATOS!R$4,"INDICAR",F2551=BASE_DATOS!R$7,"N/A",F2551=BASE_DATOS!R$5,"INDICAR",F2551=BASE_DATOS!R$6,"INDICAR",F2551=BASE_DATOS!R$8," INDICAR",F2551=BASE_DATOS!R$9," ")</f>
        <v>#NAME?</v>
      </c>
      <c r="H2551" s="121"/>
      <c r="I2551" s="122"/>
      <c r="J2551" s="122"/>
      <c r="K2551" s="122"/>
      <c r="L2551" s="122"/>
      <c r="M2551" s="122"/>
      <c r="N2551" s="123">
        <f t="shared" si="64"/>
        <v>0</v>
      </c>
    </row>
    <row r="2552" spans="1:14" ht="14.5" hidden="1">
      <c r="A2552" s="249"/>
      <c r="B2552" s="137"/>
      <c r="C2552" s="138"/>
      <c r="D2552" s="158"/>
      <c r="E2552" s="140"/>
      <c r="F2552" s="121"/>
      <c r="G2552" s="160" t="e">
        <f ca="1">_xludf.IFS(F2552=BASE_DATOS!R$2,"N/A",F2552=BASE_DATOS!R$3,"N/A",F2552=BASE_DATOS!R$4,"INDICAR",F2552=BASE_DATOS!R$7,"N/A",F2552=BASE_DATOS!R$5,"INDICAR",F2552=BASE_DATOS!R$6,"INDICAR",F2552=BASE_DATOS!R$8," INDICAR",F2552=BASE_DATOS!R$9," ")</f>
        <v>#NAME?</v>
      </c>
      <c r="H2552" s="121"/>
      <c r="I2552" s="122"/>
      <c r="J2552" s="122"/>
      <c r="K2552" s="122"/>
      <c r="L2552" s="122"/>
      <c r="M2552" s="122"/>
      <c r="N2552" s="123">
        <f t="shared" si="64"/>
        <v>0</v>
      </c>
    </row>
    <row r="2553" spans="1:14" ht="14.5" hidden="1">
      <c r="A2553" s="249"/>
      <c r="B2553" s="137"/>
      <c r="C2553" s="138"/>
      <c r="D2553" s="158"/>
      <c r="E2553" s="140"/>
      <c r="F2553" s="121"/>
      <c r="G2553" s="160" t="e">
        <f ca="1">_xludf.IFS(F2553=BASE_DATOS!R$2,"N/A",F2553=BASE_DATOS!R$3,"N/A",F2553=BASE_DATOS!R$4,"INDICAR",F2553=BASE_DATOS!R$7,"N/A",F2553=BASE_DATOS!R$5,"INDICAR",F2553=BASE_DATOS!R$6,"INDICAR",F2553=BASE_DATOS!R$8," INDICAR",F2553=BASE_DATOS!R$9," ")</f>
        <v>#NAME?</v>
      </c>
      <c r="H2553" s="121"/>
      <c r="I2553" s="122"/>
      <c r="J2553" s="122"/>
      <c r="K2553" s="122"/>
      <c r="L2553" s="122"/>
      <c r="M2553" s="122"/>
      <c r="N2553" s="123">
        <f t="shared" si="64"/>
        <v>0</v>
      </c>
    </row>
    <row r="2554" spans="1:14" ht="14.5" hidden="1">
      <c r="A2554" s="249"/>
      <c r="B2554" s="137"/>
      <c r="C2554" s="138"/>
      <c r="D2554" s="158"/>
      <c r="E2554" s="140"/>
      <c r="F2554" s="121"/>
      <c r="G2554" s="160" t="e">
        <f ca="1">_xludf.IFS(F2554=BASE_DATOS!R$2,"N/A",F2554=BASE_DATOS!R$3,"N/A",F2554=BASE_DATOS!R$4,"INDICAR",F2554=BASE_DATOS!R$7,"N/A",F2554=BASE_DATOS!R$5,"INDICAR",F2554=BASE_DATOS!R$6,"INDICAR",F2554=BASE_DATOS!R$8," INDICAR",F2554=BASE_DATOS!R$9," ")</f>
        <v>#NAME?</v>
      </c>
      <c r="H2554" s="121"/>
      <c r="I2554" s="122"/>
      <c r="J2554" s="122"/>
      <c r="K2554" s="122"/>
      <c r="L2554" s="122"/>
      <c r="M2554" s="122"/>
      <c r="N2554" s="123">
        <f t="shared" si="64"/>
        <v>0</v>
      </c>
    </row>
    <row r="2555" spans="1:14" ht="14.5" hidden="1">
      <c r="A2555" s="249"/>
      <c r="B2555" s="137"/>
      <c r="C2555" s="138"/>
      <c r="D2555" s="158"/>
      <c r="E2555" s="140"/>
      <c r="F2555" s="121"/>
      <c r="G2555" s="160" t="e">
        <f ca="1">_xludf.IFS(F2555=BASE_DATOS!R$2,"N/A",F2555=BASE_DATOS!R$3,"N/A",F2555=BASE_DATOS!R$4,"INDICAR",F2555=BASE_DATOS!R$7,"N/A",F2555=BASE_DATOS!R$5,"INDICAR",F2555=BASE_DATOS!R$6,"INDICAR",F2555=BASE_DATOS!R$8," INDICAR",F2555=BASE_DATOS!R$9," ")</f>
        <v>#NAME?</v>
      </c>
      <c r="H2555" s="121"/>
      <c r="I2555" s="122"/>
      <c r="J2555" s="122"/>
      <c r="K2555" s="122"/>
      <c r="L2555" s="122"/>
      <c r="M2555" s="122"/>
      <c r="N2555" s="123">
        <f t="shared" si="64"/>
        <v>0</v>
      </c>
    </row>
    <row r="2556" spans="1:14" ht="14.5" hidden="1">
      <c r="A2556" s="249"/>
      <c r="B2556" s="137"/>
      <c r="C2556" s="138"/>
      <c r="D2556" s="158"/>
      <c r="E2556" s="140"/>
      <c r="F2556" s="121"/>
      <c r="G2556" s="160" t="e">
        <f ca="1">_xludf.IFS(F2556=BASE_DATOS!R$2,"N/A",F2556=BASE_DATOS!R$3,"N/A",F2556=BASE_DATOS!R$4,"INDICAR",F2556=BASE_DATOS!R$7,"N/A",F2556=BASE_DATOS!R$5,"INDICAR",F2556=BASE_DATOS!R$6,"INDICAR",F2556=BASE_DATOS!R$8," INDICAR",F2556=BASE_DATOS!R$9," ")</f>
        <v>#NAME?</v>
      </c>
      <c r="H2556" s="121"/>
      <c r="I2556" s="122"/>
      <c r="J2556" s="122"/>
      <c r="K2556" s="122"/>
      <c r="L2556" s="122"/>
      <c r="M2556" s="122"/>
      <c r="N2556" s="123">
        <f t="shared" si="64"/>
        <v>0</v>
      </c>
    </row>
    <row r="2557" spans="1:14" ht="14.5" hidden="1">
      <c r="A2557" s="250"/>
      <c r="B2557" s="137"/>
      <c r="C2557" s="140"/>
      <c r="D2557" s="158"/>
      <c r="E2557" s="140"/>
      <c r="F2557" s="121"/>
      <c r="G2557" s="160" t="e">
        <f ca="1">_xludf.IFS(F2557=BASE_DATOS!R$2,"N/A",F2557=BASE_DATOS!R$3,"N/A",F2557=BASE_DATOS!R$4,"INDICAR",F2557=BASE_DATOS!R$7,"N/A",F2557=BASE_DATOS!R$5,"INDICAR",F2557=BASE_DATOS!R$6,"INDICAR",F2557=BASE_DATOS!R$8," INDICAR",F2557=BASE_DATOS!R$9," ")</f>
        <v>#NAME?</v>
      </c>
      <c r="H2557" s="121"/>
      <c r="I2557" s="122"/>
      <c r="J2557" s="122"/>
      <c r="K2557" s="122"/>
      <c r="L2557" s="122"/>
      <c r="M2557" s="122"/>
      <c r="N2557" s="123">
        <f t="shared" si="64"/>
        <v>0</v>
      </c>
    </row>
    <row r="2558" spans="1:14" ht="14.5" hidden="1">
      <c r="A2558" s="251"/>
      <c r="B2558" s="137"/>
      <c r="C2558" s="138"/>
      <c r="D2558" s="158"/>
      <c r="E2558" s="140"/>
      <c r="F2558" s="121"/>
      <c r="G2558" s="160" t="e">
        <f ca="1">_xludf.IFS(F2558=BASE_DATOS!R$2,"N/A",F2558=BASE_DATOS!R$3,"N/A",F2558=BASE_DATOS!R$4,"INDICAR",F2558=BASE_DATOS!R$7,"N/A",F2558=BASE_DATOS!R$5,"INDICAR",F2558=BASE_DATOS!R$6,"INDICAR",F2558=BASE_DATOS!R$8," INDICAR",F2558=BASE_DATOS!R$9," ")</f>
        <v>#NAME?</v>
      </c>
      <c r="H2558" s="121"/>
      <c r="I2558" s="122"/>
      <c r="J2558" s="122"/>
      <c r="K2558" s="122"/>
      <c r="L2558" s="122"/>
      <c r="M2558" s="122"/>
      <c r="N2558" s="123">
        <f t="shared" si="64"/>
        <v>0</v>
      </c>
    </row>
    <row r="2559" spans="1:14" ht="14.5" hidden="1">
      <c r="A2559" s="252"/>
      <c r="B2559" s="137"/>
      <c r="C2559" s="138"/>
      <c r="D2559" s="158"/>
      <c r="E2559" s="140"/>
      <c r="F2559" s="121"/>
      <c r="G2559" s="160" t="e">
        <f ca="1">_xludf.IFS(F2559=BASE_DATOS!R$2,"N/A",F2559=BASE_DATOS!R$3,"N/A",F2559=BASE_DATOS!R$4,"INDICAR",F2559=BASE_DATOS!R$7,"N/A",F2559=BASE_DATOS!R$5,"INDICAR",F2559=BASE_DATOS!R$6,"INDICAR",F2559=BASE_DATOS!R$8," INDICAR",F2559=BASE_DATOS!R$9," ")</f>
        <v>#NAME?</v>
      </c>
      <c r="H2559" s="121"/>
      <c r="I2559" s="122"/>
      <c r="J2559" s="122"/>
      <c r="K2559" s="122"/>
      <c r="L2559" s="122"/>
      <c r="M2559" s="122"/>
      <c r="N2559" s="123">
        <f t="shared" si="64"/>
        <v>0</v>
      </c>
    </row>
    <row r="2560" spans="1:14" ht="14.5" hidden="1">
      <c r="A2560" s="252"/>
      <c r="B2560" s="137"/>
      <c r="C2560" s="138"/>
      <c r="D2560" s="158"/>
      <c r="E2560" s="140"/>
      <c r="F2560" s="121"/>
      <c r="G2560" s="160" t="e">
        <f ca="1">_xludf.IFS(F2560=BASE_DATOS!R$2,"N/A",F2560=BASE_DATOS!R$3,"N/A",F2560=BASE_DATOS!R$4,"INDICAR",F2560=BASE_DATOS!R$7,"N/A",F2560=BASE_DATOS!R$5,"INDICAR",F2560=BASE_DATOS!R$6,"INDICAR",F2560=BASE_DATOS!R$8," INDICAR",F2560=BASE_DATOS!R$9," ")</f>
        <v>#NAME?</v>
      </c>
      <c r="H2560" s="121"/>
      <c r="I2560" s="122"/>
      <c r="J2560" s="122"/>
      <c r="K2560" s="122"/>
      <c r="L2560" s="122"/>
      <c r="M2560" s="122"/>
      <c r="N2560" s="123">
        <f t="shared" si="64"/>
        <v>0</v>
      </c>
    </row>
    <row r="2561" spans="1:14" ht="14.5" hidden="1">
      <c r="A2561" s="252"/>
      <c r="B2561" s="137"/>
      <c r="C2561" s="138"/>
      <c r="D2561" s="158"/>
      <c r="E2561" s="140"/>
      <c r="F2561" s="121"/>
      <c r="G2561" s="160" t="e">
        <f ca="1">_xludf.IFS(F2561=BASE_DATOS!R$2,"N/A",F2561=BASE_DATOS!R$3,"N/A",F2561=BASE_DATOS!R$4,"INDICAR",F2561=BASE_DATOS!R$7,"N/A",F2561=BASE_DATOS!R$5,"INDICAR",F2561=BASE_DATOS!R$6,"INDICAR",F2561=BASE_DATOS!R$8," INDICAR",F2561=BASE_DATOS!R$9," ")</f>
        <v>#NAME?</v>
      </c>
      <c r="H2561" s="121"/>
      <c r="I2561" s="122"/>
      <c r="J2561" s="122"/>
      <c r="K2561" s="122"/>
      <c r="L2561" s="122"/>
      <c r="M2561" s="122"/>
      <c r="N2561" s="123">
        <f t="shared" si="64"/>
        <v>0</v>
      </c>
    </row>
    <row r="2562" spans="1:14" ht="14.5" hidden="1">
      <c r="A2562" s="252"/>
      <c r="B2562" s="137"/>
      <c r="C2562" s="138"/>
      <c r="D2562" s="158"/>
      <c r="E2562" s="140"/>
      <c r="F2562" s="121"/>
      <c r="G2562" s="160" t="e">
        <f ca="1">_xludf.IFS(F2562=BASE_DATOS!R$2,"N/A",F2562=BASE_DATOS!R$3,"N/A",F2562=BASE_DATOS!R$4,"INDICAR",F2562=BASE_DATOS!R$7,"N/A",F2562=BASE_DATOS!R$5,"INDICAR",F2562=BASE_DATOS!R$6,"INDICAR",F2562=BASE_DATOS!R$8," INDICAR",F2562=BASE_DATOS!R$9," ")</f>
        <v>#NAME?</v>
      </c>
      <c r="H2562" s="121"/>
      <c r="I2562" s="122"/>
      <c r="J2562" s="122"/>
      <c r="K2562" s="122"/>
      <c r="L2562" s="122"/>
      <c r="M2562" s="122"/>
      <c r="N2562" s="123">
        <f t="shared" si="64"/>
        <v>0</v>
      </c>
    </row>
    <row r="2563" spans="1:14" ht="14.5" hidden="1">
      <c r="A2563" s="252"/>
      <c r="B2563" s="137"/>
      <c r="C2563" s="138"/>
      <c r="D2563" s="158"/>
      <c r="E2563" s="140"/>
      <c r="F2563" s="121"/>
      <c r="G2563" s="160" t="e">
        <f ca="1">_xludf.IFS(F2563=BASE_DATOS!R$2,"N/A",F2563=BASE_DATOS!R$3,"N/A",F2563=BASE_DATOS!R$4,"INDICAR",F2563=BASE_DATOS!R$7,"N/A",F2563=BASE_DATOS!R$5,"INDICAR",F2563=BASE_DATOS!R$6,"INDICAR",F2563=BASE_DATOS!R$8," INDICAR",F2563=BASE_DATOS!R$9," ")</f>
        <v>#NAME?</v>
      </c>
      <c r="H2563" s="121"/>
      <c r="I2563" s="122"/>
      <c r="J2563" s="122"/>
      <c r="K2563" s="122"/>
      <c r="L2563" s="122"/>
      <c r="M2563" s="122"/>
      <c r="N2563" s="123">
        <f t="shared" si="64"/>
        <v>0</v>
      </c>
    </row>
    <row r="2564" spans="1:14" ht="14.5" hidden="1">
      <c r="A2564" s="252"/>
      <c r="B2564" s="137"/>
      <c r="C2564" s="138"/>
      <c r="D2564" s="158"/>
      <c r="E2564" s="140"/>
      <c r="F2564" s="121"/>
      <c r="G2564" s="160" t="e">
        <f ca="1">_xludf.IFS(F2564=BASE_DATOS!R$2,"N/A",F2564=BASE_DATOS!R$3,"N/A",F2564=BASE_DATOS!R$4,"INDICAR",F2564=BASE_DATOS!R$7,"N/A",F2564=BASE_DATOS!R$5,"INDICAR",F2564=BASE_DATOS!R$6,"INDICAR",F2564=BASE_DATOS!R$8," INDICAR",F2564=BASE_DATOS!R$9," ")</f>
        <v>#NAME?</v>
      </c>
      <c r="H2564" s="121"/>
      <c r="I2564" s="122"/>
      <c r="J2564" s="122"/>
      <c r="K2564" s="122"/>
      <c r="L2564" s="122"/>
      <c r="M2564" s="122"/>
      <c r="N2564" s="123">
        <f t="shared" si="64"/>
        <v>0</v>
      </c>
    </row>
    <row r="2565" spans="1:14" ht="14.5" hidden="1">
      <c r="A2565" s="252"/>
      <c r="B2565" s="137"/>
      <c r="C2565" s="138"/>
      <c r="D2565" s="158"/>
      <c r="E2565" s="140"/>
      <c r="F2565" s="121"/>
      <c r="G2565" s="160" t="e">
        <f ca="1">_xludf.IFS(F2565=BASE_DATOS!R$2,"N/A",F2565=BASE_DATOS!R$3,"N/A",F2565=BASE_DATOS!R$4,"INDICAR",F2565=BASE_DATOS!R$7,"N/A",F2565=BASE_DATOS!R$5,"INDICAR",F2565=BASE_DATOS!R$6,"INDICAR",F2565=BASE_DATOS!R$8," INDICAR",F2565=BASE_DATOS!R$9," ")</f>
        <v>#NAME?</v>
      </c>
      <c r="H2565" s="121"/>
      <c r="I2565" s="122"/>
      <c r="J2565" s="122"/>
      <c r="K2565" s="122"/>
      <c r="L2565" s="122"/>
      <c r="M2565" s="122"/>
      <c r="N2565" s="123">
        <f t="shared" si="64"/>
        <v>0</v>
      </c>
    </row>
    <row r="2566" spans="1:14" ht="14.5" hidden="1">
      <c r="A2566" s="252"/>
      <c r="B2566" s="137"/>
      <c r="C2566" s="138"/>
      <c r="D2566" s="158"/>
      <c r="E2566" s="140"/>
      <c r="F2566" s="121"/>
      <c r="G2566" s="160" t="e">
        <f ca="1">_xludf.IFS(F2566=BASE_DATOS!R$2,"N/A",F2566=BASE_DATOS!R$3,"N/A",F2566=BASE_DATOS!R$4,"INDICAR",F2566=BASE_DATOS!R$7,"N/A",F2566=BASE_DATOS!R$5,"INDICAR",F2566=BASE_DATOS!R$6,"INDICAR",F2566=BASE_DATOS!R$8," INDICAR",F2566=BASE_DATOS!R$9," ")</f>
        <v>#NAME?</v>
      </c>
      <c r="H2566" s="121"/>
      <c r="I2566" s="122"/>
      <c r="J2566" s="122"/>
      <c r="K2566" s="122"/>
      <c r="L2566" s="122"/>
      <c r="M2566" s="122"/>
      <c r="N2566" s="123">
        <f t="shared" si="64"/>
        <v>0</v>
      </c>
    </row>
    <row r="2567" spans="1:14" ht="14.5" hidden="1">
      <c r="A2567" s="252"/>
      <c r="B2567" s="137"/>
      <c r="C2567" s="138"/>
      <c r="D2567" s="158"/>
      <c r="E2567" s="140"/>
      <c r="F2567" s="121"/>
      <c r="G2567" s="160" t="e">
        <f ca="1">_xludf.IFS(F2567=BASE_DATOS!R$2,"N/A",F2567=BASE_DATOS!R$3,"N/A",F2567=BASE_DATOS!R$4,"INDICAR",F2567=BASE_DATOS!R$7,"N/A",F2567=BASE_DATOS!R$5,"INDICAR",F2567=BASE_DATOS!R$6,"INDICAR",F2567=BASE_DATOS!R$8," INDICAR",F2567=BASE_DATOS!R$9," ")</f>
        <v>#NAME?</v>
      </c>
      <c r="H2567" s="121"/>
      <c r="I2567" s="122"/>
      <c r="J2567" s="122"/>
      <c r="K2567" s="122"/>
      <c r="L2567" s="122"/>
      <c r="M2567" s="122"/>
      <c r="N2567" s="123">
        <f t="shared" si="64"/>
        <v>0</v>
      </c>
    </row>
    <row r="2568" spans="1:14" ht="14.5" hidden="1">
      <c r="A2568" s="253"/>
      <c r="B2568" s="137"/>
      <c r="C2568" s="140"/>
      <c r="D2568" s="158"/>
      <c r="E2568" s="140"/>
      <c r="F2568" s="121"/>
      <c r="G2568" s="160" t="e">
        <f ca="1">_xludf.IFS(F2568=BASE_DATOS!R$2,"N/A",F2568=BASE_DATOS!R$3,"N/A",F2568=BASE_DATOS!R$4,"INDICAR",F2568=BASE_DATOS!R$7,"N/A",F2568=BASE_DATOS!R$5,"INDICAR",F2568=BASE_DATOS!R$6,"INDICAR",F2568=BASE_DATOS!R$8," INDICAR",F2568=BASE_DATOS!R$9," ")</f>
        <v>#NAME?</v>
      </c>
      <c r="H2568" s="121"/>
      <c r="I2568" s="122"/>
      <c r="J2568" s="122"/>
      <c r="K2568" s="122"/>
      <c r="L2568" s="122"/>
      <c r="M2568" s="122"/>
      <c r="N2568" s="123">
        <f t="shared" si="64"/>
        <v>0</v>
      </c>
    </row>
    <row r="2569" spans="1:14" ht="14.5" hidden="1">
      <c r="A2569" s="251"/>
      <c r="B2569" s="137"/>
      <c r="C2569" s="138"/>
      <c r="D2569" s="158"/>
      <c r="E2569" s="140"/>
      <c r="F2569" s="121"/>
      <c r="G2569" s="160" t="e">
        <f ca="1">_xludf.IFS(F2569=BASE_DATOS!R$2,"N/A",F2569=BASE_DATOS!R$3,"N/A",F2569=BASE_DATOS!R$4,"INDICAR",F2569=BASE_DATOS!R$7,"N/A",F2569=BASE_DATOS!R$5,"INDICAR",F2569=BASE_DATOS!R$6,"INDICAR",F2569=BASE_DATOS!R$8," INDICAR",F2569=BASE_DATOS!R$9," ")</f>
        <v>#NAME?</v>
      </c>
      <c r="H2569" s="121"/>
      <c r="I2569" s="122"/>
      <c r="J2569" s="122"/>
      <c r="K2569" s="122"/>
      <c r="L2569" s="122"/>
      <c r="M2569" s="122"/>
      <c r="N2569" s="123">
        <f t="shared" si="64"/>
        <v>0</v>
      </c>
    </row>
    <row r="2570" spans="1:14" ht="14.5" hidden="1">
      <c r="A2570" s="252"/>
      <c r="B2570" s="137"/>
      <c r="C2570" s="138"/>
      <c r="D2570" s="158"/>
      <c r="E2570" s="140"/>
      <c r="F2570" s="121"/>
      <c r="G2570" s="160" t="e">
        <f ca="1">_xludf.IFS(F2570=BASE_DATOS!R$2,"N/A",F2570=BASE_DATOS!R$3,"N/A",F2570=BASE_DATOS!R$4,"INDICAR",F2570=BASE_DATOS!R$7,"N/A",F2570=BASE_DATOS!R$5,"INDICAR",F2570=BASE_DATOS!R$6,"INDICAR",F2570=BASE_DATOS!R$8," INDICAR",F2570=BASE_DATOS!R$9," ")</f>
        <v>#NAME?</v>
      </c>
      <c r="H2570" s="121"/>
      <c r="I2570" s="122"/>
      <c r="J2570" s="122"/>
      <c r="K2570" s="122"/>
      <c r="L2570" s="122"/>
      <c r="M2570" s="122"/>
      <c r="N2570" s="123">
        <f t="shared" si="64"/>
        <v>0</v>
      </c>
    </row>
    <row r="2571" spans="1:14" ht="14.5" hidden="1">
      <c r="A2571" s="252"/>
      <c r="B2571" s="137"/>
      <c r="C2571" s="138"/>
      <c r="D2571" s="158"/>
      <c r="E2571" s="140"/>
      <c r="F2571" s="121"/>
      <c r="G2571" s="160" t="e">
        <f ca="1">_xludf.IFS(F2571=BASE_DATOS!R$2,"N/A",F2571=BASE_DATOS!R$3,"N/A",F2571=BASE_DATOS!R$4,"INDICAR",F2571=BASE_DATOS!R$7,"N/A",F2571=BASE_DATOS!R$5,"INDICAR",F2571=BASE_DATOS!R$6,"INDICAR",F2571=BASE_DATOS!R$8," INDICAR",F2571=BASE_DATOS!R$9," ")</f>
        <v>#NAME?</v>
      </c>
      <c r="H2571" s="121"/>
      <c r="I2571" s="122"/>
      <c r="J2571" s="122"/>
      <c r="K2571" s="122"/>
      <c r="L2571" s="122"/>
      <c r="M2571" s="122"/>
      <c r="N2571" s="123">
        <f t="shared" si="64"/>
        <v>0</v>
      </c>
    </row>
    <row r="2572" spans="1:14" ht="14.5" hidden="1">
      <c r="A2572" s="252"/>
      <c r="B2572" s="137"/>
      <c r="C2572" s="138"/>
      <c r="D2572" s="158"/>
      <c r="E2572" s="140"/>
      <c r="F2572" s="121"/>
      <c r="G2572" s="160" t="e">
        <f ca="1">_xludf.IFS(F2572=BASE_DATOS!R$2,"N/A",F2572=BASE_DATOS!R$3,"N/A",F2572=BASE_DATOS!R$4,"INDICAR",F2572=BASE_DATOS!R$7,"N/A",F2572=BASE_DATOS!R$5,"INDICAR",F2572=BASE_DATOS!R$6,"INDICAR",F2572=BASE_DATOS!R$8," INDICAR",F2572=BASE_DATOS!R$9," ")</f>
        <v>#NAME?</v>
      </c>
      <c r="H2572" s="121"/>
      <c r="I2572" s="122"/>
      <c r="J2572" s="122"/>
      <c r="K2572" s="122"/>
      <c r="L2572" s="122"/>
      <c r="M2572" s="122"/>
      <c r="N2572" s="123">
        <f t="shared" si="64"/>
        <v>0</v>
      </c>
    </row>
    <row r="2573" spans="1:14" ht="14.5" hidden="1">
      <c r="A2573" s="252"/>
      <c r="B2573" s="137"/>
      <c r="C2573" s="138"/>
      <c r="D2573" s="158"/>
      <c r="E2573" s="140"/>
      <c r="F2573" s="121"/>
      <c r="G2573" s="160" t="e">
        <f ca="1">_xludf.IFS(F2573=BASE_DATOS!R$2,"N/A",F2573=BASE_DATOS!R$3,"N/A",F2573=BASE_DATOS!R$4,"INDICAR",F2573=BASE_DATOS!R$7,"N/A",F2573=BASE_DATOS!R$5,"INDICAR",F2573=BASE_DATOS!R$6,"INDICAR",F2573=BASE_DATOS!R$8," INDICAR",F2573=BASE_DATOS!R$9," ")</f>
        <v>#NAME?</v>
      </c>
      <c r="H2573" s="121"/>
      <c r="I2573" s="122"/>
      <c r="J2573" s="122"/>
      <c r="K2573" s="122"/>
      <c r="L2573" s="122"/>
      <c r="M2573" s="122"/>
      <c r="N2573" s="123">
        <f t="shared" si="64"/>
        <v>0</v>
      </c>
    </row>
    <row r="2574" spans="1:14" ht="14.5" hidden="1">
      <c r="A2574" s="252"/>
      <c r="B2574" s="137"/>
      <c r="C2574" s="138"/>
      <c r="D2574" s="158"/>
      <c r="E2574" s="140"/>
      <c r="F2574" s="121"/>
      <c r="G2574" s="160" t="e">
        <f ca="1">_xludf.IFS(F2574=BASE_DATOS!R$2,"N/A",F2574=BASE_DATOS!R$3,"N/A",F2574=BASE_DATOS!R$4,"INDICAR",F2574=BASE_DATOS!R$7,"N/A",F2574=BASE_DATOS!R$5,"INDICAR",F2574=BASE_DATOS!R$6,"INDICAR",F2574=BASE_DATOS!R$8," INDICAR",F2574=BASE_DATOS!R$9," ")</f>
        <v>#NAME?</v>
      </c>
      <c r="H2574" s="121"/>
      <c r="I2574" s="122"/>
      <c r="J2574" s="122"/>
      <c r="K2574" s="122"/>
      <c r="L2574" s="122"/>
      <c r="M2574" s="122"/>
      <c r="N2574" s="123">
        <f t="shared" si="64"/>
        <v>0</v>
      </c>
    </row>
    <row r="2575" spans="1:14" ht="14.5" hidden="1">
      <c r="A2575" s="252"/>
      <c r="B2575" s="137"/>
      <c r="C2575" s="138"/>
      <c r="D2575" s="158"/>
      <c r="E2575" s="140"/>
      <c r="F2575" s="121"/>
      <c r="G2575" s="160" t="e">
        <f ca="1">_xludf.IFS(F2575=BASE_DATOS!R$2,"N/A",F2575=BASE_DATOS!R$3,"N/A",F2575=BASE_DATOS!R$4,"INDICAR",F2575=BASE_DATOS!R$7,"N/A",F2575=BASE_DATOS!R$5,"INDICAR",F2575=BASE_DATOS!R$6,"INDICAR",F2575=BASE_DATOS!R$8," INDICAR",F2575=BASE_DATOS!R$9," ")</f>
        <v>#NAME?</v>
      </c>
      <c r="H2575" s="121"/>
      <c r="I2575" s="122"/>
      <c r="J2575" s="122"/>
      <c r="K2575" s="122"/>
      <c r="L2575" s="122"/>
      <c r="M2575" s="122"/>
      <c r="N2575" s="123">
        <f t="shared" si="64"/>
        <v>0</v>
      </c>
    </row>
    <row r="2576" spans="1:14" ht="14.5" hidden="1">
      <c r="A2576" s="252"/>
      <c r="B2576" s="137"/>
      <c r="C2576" s="138"/>
      <c r="D2576" s="158"/>
      <c r="E2576" s="140"/>
      <c r="F2576" s="121"/>
      <c r="G2576" s="160" t="e">
        <f ca="1">_xludf.IFS(F2576=BASE_DATOS!R$2,"N/A",F2576=BASE_DATOS!R$3,"N/A",F2576=BASE_DATOS!R$4,"INDICAR",F2576=BASE_DATOS!R$7,"N/A",F2576=BASE_DATOS!R$5,"INDICAR",F2576=BASE_DATOS!R$6,"INDICAR",F2576=BASE_DATOS!R$8," INDICAR",F2576=BASE_DATOS!R$9," ")</f>
        <v>#NAME?</v>
      </c>
      <c r="H2576" s="121"/>
      <c r="I2576" s="122"/>
      <c r="J2576" s="122"/>
      <c r="K2576" s="122"/>
      <c r="L2576" s="122"/>
      <c r="M2576" s="122"/>
      <c r="N2576" s="123">
        <f t="shared" si="64"/>
        <v>0</v>
      </c>
    </row>
    <row r="2577" spans="1:14" ht="14.5" hidden="1">
      <c r="A2577" s="252"/>
      <c r="B2577" s="137"/>
      <c r="C2577" s="138"/>
      <c r="D2577" s="158"/>
      <c r="E2577" s="140"/>
      <c r="F2577" s="121"/>
      <c r="G2577" s="160" t="e">
        <f ca="1">_xludf.IFS(F2577=BASE_DATOS!R$2,"N/A",F2577=BASE_DATOS!R$3,"N/A",F2577=BASE_DATOS!R$4,"INDICAR",F2577=BASE_DATOS!R$7,"N/A",F2577=BASE_DATOS!R$5,"INDICAR",F2577=BASE_DATOS!R$6,"INDICAR",F2577=BASE_DATOS!R$8," INDICAR",F2577=BASE_DATOS!R$9," ")</f>
        <v>#NAME?</v>
      </c>
      <c r="H2577" s="121"/>
      <c r="I2577" s="122"/>
      <c r="J2577" s="122"/>
      <c r="K2577" s="122"/>
      <c r="L2577" s="122"/>
      <c r="M2577" s="122"/>
      <c r="N2577" s="123">
        <f t="shared" si="64"/>
        <v>0</v>
      </c>
    </row>
    <row r="2578" spans="1:14" ht="14.5" hidden="1">
      <c r="A2578" s="252"/>
      <c r="B2578" s="137"/>
      <c r="C2578" s="138"/>
      <c r="D2578" s="158"/>
      <c r="E2578" s="140"/>
      <c r="F2578" s="121"/>
      <c r="G2578" s="160" t="e">
        <f ca="1">_xludf.IFS(F2578=BASE_DATOS!R$2,"N/A",F2578=BASE_DATOS!R$3,"N/A",F2578=BASE_DATOS!R$4,"INDICAR",F2578=BASE_DATOS!R$7,"N/A",F2578=BASE_DATOS!R$5,"INDICAR",F2578=BASE_DATOS!R$6,"INDICAR",F2578=BASE_DATOS!R$8," INDICAR",F2578=BASE_DATOS!R$9," ")</f>
        <v>#NAME?</v>
      </c>
      <c r="H2578" s="121"/>
      <c r="I2578" s="122"/>
      <c r="J2578" s="122"/>
      <c r="K2578" s="122"/>
      <c r="L2578" s="122"/>
      <c r="M2578" s="122"/>
      <c r="N2578" s="123">
        <f t="shared" si="64"/>
        <v>0</v>
      </c>
    </row>
    <row r="2579" spans="1:14" ht="14.5" hidden="1">
      <c r="A2579" s="253"/>
      <c r="B2579" s="137"/>
      <c r="C2579" s="140"/>
      <c r="D2579" s="158"/>
      <c r="E2579" s="140"/>
      <c r="F2579" s="121"/>
      <c r="G2579" s="160" t="e">
        <f ca="1">_xludf.IFS(F2579=BASE_DATOS!R$2,"N/A",F2579=BASE_DATOS!R$3,"N/A",F2579=BASE_DATOS!R$4,"INDICAR",F2579=BASE_DATOS!R$7,"N/A",F2579=BASE_DATOS!R$5,"INDICAR",F2579=BASE_DATOS!R$6,"INDICAR",F2579=BASE_DATOS!R$8," INDICAR",F2579=BASE_DATOS!R$9," ")</f>
        <v>#NAME?</v>
      </c>
      <c r="H2579" s="121"/>
      <c r="I2579" s="122"/>
      <c r="J2579" s="122"/>
      <c r="K2579" s="122"/>
      <c r="L2579" s="122"/>
      <c r="M2579" s="122"/>
      <c r="N2579" s="123">
        <f t="shared" si="64"/>
        <v>0</v>
      </c>
    </row>
    <row r="2580" spans="1:14" ht="14.5">
      <c r="A2580" s="243">
        <v>60</v>
      </c>
      <c r="B2580" s="143"/>
      <c r="C2580" s="142"/>
      <c r="D2580" s="142"/>
      <c r="E2580" s="142"/>
      <c r="F2580" s="142"/>
      <c r="G2580" s="142"/>
      <c r="H2580" s="142"/>
      <c r="I2580" s="142"/>
      <c r="J2580" s="143"/>
      <c r="K2580" s="143"/>
      <c r="L2580" s="143"/>
      <c r="M2580" s="143"/>
      <c r="N2580" s="144"/>
    </row>
    <row r="2581" spans="1:14" ht="14.5">
      <c r="A2581" s="145"/>
      <c r="B2581" s="146"/>
      <c r="C2581" s="145"/>
      <c r="D2581" s="145"/>
      <c r="E2581" s="145"/>
      <c r="F2581" s="145"/>
      <c r="G2581" s="145"/>
      <c r="H2581" s="145"/>
      <c r="I2581" s="145"/>
      <c r="J2581" s="146"/>
      <c r="K2581" s="146"/>
      <c r="L2581" s="146"/>
      <c r="M2581" s="146"/>
      <c r="N2581" s="147"/>
    </row>
    <row r="2582" spans="1:14" ht="26.25" customHeight="1">
      <c r="A2582" s="254" t="s">
        <v>413</v>
      </c>
      <c r="B2582" s="255"/>
      <c r="C2582" s="254" t="s">
        <v>376</v>
      </c>
      <c r="D2582" s="256"/>
      <c r="E2582" s="256"/>
      <c r="F2582" s="256"/>
      <c r="G2582" s="256"/>
      <c r="H2582" s="256"/>
      <c r="I2582" s="256"/>
      <c r="J2582" s="256"/>
      <c r="K2582" s="256"/>
      <c r="L2582" s="256"/>
      <c r="M2582" s="256"/>
      <c r="N2582" s="255"/>
    </row>
    <row r="2583" spans="1:14" ht="31">
      <c r="A2583" s="99" t="s">
        <v>19</v>
      </c>
      <c r="B2583" s="257" t="s">
        <v>90</v>
      </c>
      <c r="C2583" s="255"/>
      <c r="D2583" s="99" t="s">
        <v>447</v>
      </c>
      <c r="E2583" s="258" t="str">
        <f t="array" ref="E2583">INDEX(BASE_DATOS!U$2:U$103,MATCH(C2582,BASE_DATOS!W$2:W$103,0))</f>
        <v>Fortalecer las iniciativas académicas orientadas a la innovación y transferencia del conocimiento que potencie la vinculación de la acción sustantiva para la creación de valor en los diversos sectores y la sociedad</v>
      </c>
      <c r="F2583" s="256"/>
      <c r="G2583" s="256"/>
      <c r="H2583" s="256"/>
      <c r="I2583" s="256"/>
      <c r="J2583" s="256"/>
      <c r="K2583" s="256"/>
      <c r="L2583" s="256"/>
      <c r="M2583" s="256"/>
      <c r="N2583" s="255"/>
    </row>
    <row r="2584" spans="1:14" ht="27" customHeight="1">
      <c r="A2584" s="259" t="s">
        <v>415</v>
      </c>
      <c r="B2584" s="260" t="s">
        <v>380</v>
      </c>
      <c r="C2584" s="261"/>
      <c r="D2584" s="262"/>
      <c r="E2584" s="268" t="s">
        <v>416</v>
      </c>
      <c r="F2584" s="273" t="str">
        <f t="array" ref="F2584">INDEX(BASE_DATOS!Y$2:Y$103,MATCH(B2584,BASE_DATOS!X$2:X$103,0))</f>
        <v>P. Institucionales E.O. 
P. de Calidad 
P.I. para la ejecución de acciones externas con contraprestación presupuestaria o financiera 
P.I. Desarrollo regional 
P.I. Investigación universitaria 
P.I. Extensión Universitaria 
P.I. para promover la ética en la UNA</v>
      </c>
      <c r="G2584" s="247"/>
      <c r="H2584" s="247"/>
      <c r="I2584" s="274" t="s">
        <v>417</v>
      </c>
      <c r="J2584" s="283" t="str">
        <f t="array" ref="J2584">INDEX(BASE_DATOS!Z$2:Z$103,MATCH(B2584,BASE_DATOS!X$2:X$103,0))</f>
        <v>Cursos de educación permanente/Población beneficiada</v>
      </c>
      <c r="K2584" s="256"/>
      <c r="L2584" s="256"/>
      <c r="M2584" s="256"/>
      <c r="N2584" s="255"/>
    </row>
    <row r="2585" spans="1:14" ht="27" customHeight="1">
      <c r="A2585" s="252"/>
      <c r="B2585" s="263"/>
      <c r="C2585" s="247"/>
      <c r="D2585" s="264"/>
      <c r="E2585" s="252"/>
      <c r="F2585" s="247"/>
      <c r="G2585" s="247"/>
      <c r="H2585" s="247"/>
      <c r="I2585" s="252"/>
      <c r="J2585" s="276"/>
      <c r="K2585" s="256"/>
      <c r="L2585" s="256"/>
      <c r="M2585" s="256"/>
      <c r="N2585" s="255"/>
    </row>
    <row r="2586" spans="1:14" ht="27" customHeight="1">
      <c r="A2586" s="252"/>
      <c r="B2586" s="263"/>
      <c r="C2586" s="247"/>
      <c r="D2586" s="264"/>
      <c r="E2586" s="252"/>
      <c r="F2586" s="247"/>
      <c r="G2586" s="247"/>
      <c r="H2586" s="247"/>
      <c r="I2586" s="252"/>
      <c r="J2586" s="276"/>
      <c r="K2586" s="256"/>
      <c r="L2586" s="256"/>
      <c r="M2586" s="256"/>
      <c r="N2586" s="255"/>
    </row>
    <row r="2587" spans="1:14" ht="27" customHeight="1">
      <c r="A2587" s="253"/>
      <c r="B2587" s="265"/>
      <c r="C2587" s="266"/>
      <c r="D2587" s="267"/>
      <c r="E2587" s="253"/>
      <c r="F2587" s="266"/>
      <c r="G2587" s="266"/>
      <c r="H2587" s="266"/>
      <c r="I2587" s="253"/>
      <c r="J2587" s="276"/>
      <c r="K2587" s="256"/>
      <c r="L2587" s="256"/>
      <c r="M2587" s="256"/>
      <c r="N2587" s="255"/>
    </row>
    <row r="2588" spans="1:14" ht="24.75" customHeight="1">
      <c r="A2588" s="269" t="s">
        <v>418</v>
      </c>
      <c r="B2588" s="269" t="s">
        <v>419</v>
      </c>
      <c r="C2588" s="270" t="s">
        <v>420</v>
      </c>
      <c r="D2588" s="269" t="s">
        <v>421</v>
      </c>
      <c r="E2588" s="269" t="s">
        <v>422</v>
      </c>
      <c r="F2588" s="272" t="s">
        <v>16</v>
      </c>
      <c r="G2588" s="269" t="s">
        <v>423</v>
      </c>
      <c r="H2588" s="269" t="s">
        <v>424</v>
      </c>
      <c r="I2588" s="271" t="s">
        <v>425</v>
      </c>
      <c r="J2588" s="256"/>
      <c r="K2588" s="256"/>
      <c r="L2588" s="256"/>
      <c r="M2588" s="256"/>
      <c r="N2588" s="255"/>
    </row>
    <row r="2589" spans="1:14" ht="24.75" customHeight="1">
      <c r="A2589" s="253"/>
      <c r="B2589" s="253"/>
      <c r="C2589" s="253"/>
      <c r="D2589" s="253"/>
      <c r="E2589" s="253"/>
      <c r="F2589" s="265"/>
      <c r="G2589" s="253"/>
      <c r="H2589" s="253"/>
      <c r="I2589" s="100">
        <v>2023</v>
      </c>
      <c r="J2589" s="100">
        <v>2024</v>
      </c>
      <c r="K2589" s="100">
        <v>2025</v>
      </c>
      <c r="L2589" s="100">
        <v>2026</v>
      </c>
      <c r="M2589" s="100">
        <v>2027</v>
      </c>
      <c r="N2589" s="148" t="s">
        <v>426</v>
      </c>
    </row>
    <row r="2590" spans="1:14" ht="37.5">
      <c r="A2590" s="248" t="s">
        <v>1010</v>
      </c>
      <c r="B2590" s="137" t="s">
        <v>135</v>
      </c>
      <c r="C2590" s="176" t="s">
        <v>1011</v>
      </c>
      <c r="D2590" s="162">
        <v>1</v>
      </c>
      <c r="E2590" s="113">
        <v>1</v>
      </c>
      <c r="F2590" s="114" t="s">
        <v>103</v>
      </c>
      <c r="G2590" s="141" t="e">
        <f ca="1">_xludf.IFS(F2590=BASE_DATOS!R$2,"N/A",F2590=BASE_DATOS!R$3,"N/A",F2590=BASE_DATOS!R$4,"INDICAR",F2590=BASE_DATOS!R$7,"N/A",F2590=BASE_DATOS!R$5,"INDICAR",F2590=BASE_DATOS!R$6,"INDICAR",F2590=BASE_DATOS!R$8," INDICAR",F2590=BASE_DATOS!R$9," ")</f>
        <v>#NAME?</v>
      </c>
      <c r="H2590" s="114" t="s">
        <v>430</v>
      </c>
      <c r="I2590" s="127">
        <v>0.2</v>
      </c>
      <c r="J2590" s="127">
        <v>0.2</v>
      </c>
      <c r="K2590" s="127">
        <v>0.2</v>
      </c>
      <c r="L2590" s="127">
        <v>0.2</v>
      </c>
      <c r="M2590" s="127">
        <v>0.2</v>
      </c>
      <c r="N2590" s="123">
        <f t="shared" ref="N2590:N2622" si="65">SUM(I2590:M2590)</f>
        <v>1</v>
      </c>
    </row>
    <row r="2591" spans="1:14" ht="37.5">
      <c r="A2591" s="249"/>
      <c r="B2591" s="137" t="s">
        <v>39</v>
      </c>
      <c r="C2591" s="237" t="s">
        <v>1012</v>
      </c>
      <c r="D2591" s="162">
        <v>3</v>
      </c>
      <c r="E2591" s="103">
        <v>0</v>
      </c>
      <c r="F2591" s="126" t="s">
        <v>25</v>
      </c>
      <c r="G2591" s="141" t="e">
        <f ca="1">_xludf.IFS(F2591=BASE_DATOS!R$2,"N/A",F2591=BASE_DATOS!R$3,"N/A",F2591=BASE_DATOS!R$4,"INDICAR",F2591=BASE_DATOS!R$7,"N/A",F2591=BASE_DATOS!R$5,"INDICAR",F2591=BASE_DATOS!R$6,"INDICAR",F2591=BASE_DATOS!R$8," INDICAR",F2591=BASE_DATOS!R$9," ")</f>
        <v>#NAME?</v>
      </c>
      <c r="H2591" s="126" t="s">
        <v>1013</v>
      </c>
      <c r="I2591" s="127">
        <v>0.33</v>
      </c>
      <c r="J2591" s="127">
        <v>0.33</v>
      </c>
      <c r="K2591" s="127">
        <v>0</v>
      </c>
      <c r="L2591" s="127">
        <v>0.34</v>
      </c>
      <c r="M2591" s="127">
        <v>0</v>
      </c>
      <c r="N2591" s="123">
        <f t="shared" si="65"/>
        <v>1</v>
      </c>
    </row>
    <row r="2592" spans="1:14" ht="37.5">
      <c r="A2592" s="249"/>
      <c r="B2592" s="137" t="s">
        <v>71</v>
      </c>
      <c r="C2592" s="237" t="s">
        <v>1014</v>
      </c>
      <c r="D2592" s="158">
        <v>1</v>
      </c>
      <c r="E2592" s="140">
        <v>0</v>
      </c>
      <c r="F2592" s="121" t="s">
        <v>103</v>
      </c>
      <c r="G2592" s="160" t="e">
        <f ca="1">_xludf.IFS(F2592=BASE_DATOS!R$2,"N/A",F2592=BASE_DATOS!R$3,"N/A",F2592=BASE_DATOS!R$4,"INDICAR",F2592=BASE_DATOS!R$7,"N/A",F2592=BASE_DATOS!R$5,"INDICAR",F2592=BASE_DATOS!R$6,"INDICAR",F2592=BASE_DATOS!R$8," INDICAR",F2592=BASE_DATOS!R$9," ")</f>
        <v>#NAME?</v>
      </c>
      <c r="H2592" s="121" t="s">
        <v>430</v>
      </c>
      <c r="I2592" s="122">
        <v>0.2</v>
      </c>
      <c r="J2592" s="122">
        <v>0.2</v>
      </c>
      <c r="K2592" s="122">
        <v>0.2</v>
      </c>
      <c r="L2592" s="122">
        <v>0.2</v>
      </c>
      <c r="M2592" s="122">
        <v>0.2</v>
      </c>
      <c r="N2592" s="123">
        <f t="shared" si="65"/>
        <v>1</v>
      </c>
    </row>
    <row r="2593" spans="1:14" ht="29">
      <c r="A2593" s="249"/>
      <c r="B2593" s="137" t="s">
        <v>55</v>
      </c>
      <c r="C2593" s="138" t="s">
        <v>1015</v>
      </c>
      <c r="D2593" s="158">
        <v>5</v>
      </c>
      <c r="E2593" s="140">
        <v>5</v>
      </c>
      <c r="F2593" s="121" t="s">
        <v>103</v>
      </c>
      <c r="G2593" s="160" t="e">
        <f ca="1">_xludf.IFS(F2593=BASE_DATOS!R$2,"N/A",F2593=BASE_DATOS!R$3,"N/A",F2593=BASE_DATOS!R$4,"INDICAR",F2593=BASE_DATOS!R$7,"N/A",F2593=BASE_DATOS!R$5,"INDICAR",F2593=BASE_DATOS!R$6,"INDICAR",F2593=BASE_DATOS!R$8," INDICAR",F2593=BASE_DATOS!R$9," ")</f>
        <v>#NAME?</v>
      </c>
      <c r="H2593" s="121" t="s">
        <v>430</v>
      </c>
      <c r="I2593" s="122">
        <v>0.2</v>
      </c>
      <c r="J2593" s="122">
        <v>0.2</v>
      </c>
      <c r="K2593" s="122">
        <v>0.2</v>
      </c>
      <c r="L2593" s="122">
        <v>0.2</v>
      </c>
      <c r="M2593" s="122">
        <v>0.2</v>
      </c>
      <c r="N2593" s="123">
        <f t="shared" si="65"/>
        <v>1</v>
      </c>
    </row>
    <row r="2594" spans="1:14" ht="25">
      <c r="A2594" s="249"/>
      <c r="B2594" s="137" t="s">
        <v>142</v>
      </c>
      <c r="C2594" s="140" t="s">
        <v>1016</v>
      </c>
      <c r="D2594" s="158">
        <v>1</v>
      </c>
      <c r="E2594" s="140">
        <v>0</v>
      </c>
      <c r="F2594" s="121" t="s">
        <v>25</v>
      </c>
      <c r="G2594" s="160" t="e">
        <f ca="1">_xludf.IFS(F2594=BASE_DATOS!R$2,"N/A",F2594=BASE_DATOS!R$3,"N/A",F2594=BASE_DATOS!R$4,"INDICAR",F2594=BASE_DATOS!R$7,"N/A",F2594=BASE_DATOS!R$5,"INDICAR",F2594=BASE_DATOS!R$6,"INDICAR",F2594=BASE_DATOS!R$8," INDICAR",F2594=BASE_DATOS!R$9," ")</f>
        <v>#NAME?</v>
      </c>
      <c r="H2594" s="121" t="s">
        <v>430</v>
      </c>
      <c r="I2594" s="122">
        <v>0.2</v>
      </c>
      <c r="J2594" s="122">
        <v>0.2</v>
      </c>
      <c r="K2594" s="122">
        <v>0.2</v>
      </c>
      <c r="L2594" s="122">
        <v>0.2</v>
      </c>
      <c r="M2594" s="122">
        <v>0.2</v>
      </c>
      <c r="N2594" s="123">
        <f t="shared" si="65"/>
        <v>1</v>
      </c>
    </row>
    <row r="2595" spans="1:14" ht="14.5" hidden="1">
      <c r="A2595" s="249"/>
      <c r="B2595" s="137"/>
      <c r="C2595" s="138"/>
      <c r="D2595" s="158"/>
      <c r="E2595" s="140"/>
      <c r="F2595" s="121"/>
      <c r="G2595" s="160" t="e">
        <f ca="1">_xludf.IFS(F2595=BASE_DATOS!R$2,"N/A",F2595=BASE_DATOS!R$3,"N/A",F2595=BASE_DATOS!R$4,"INDICAR",F2595=BASE_DATOS!R$7,"N/A",F2595=BASE_DATOS!R$5,"INDICAR",F2595=BASE_DATOS!R$6,"INDICAR",F2595=BASE_DATOS!R$8," INDICAR",F2595=BASE_DATOS!R$9," ")</f>
        <v>#NAME?</v>
      </c>
      <c r="H2595" s="121"/>
      <c r="I2595" s="122"/>
      <c r="J2595" s="122"/>
      <c r="K2595" s="122"/>
      <c r="L2595" s="122"/>
      <c r="M2595" s="122"/>
      <c r="N2595" s="123">
        <f t="shared" si="65"/>
        <v>0</v>
      </c>
    </row>
    <row r="2596" spans="1:14" ht="14.5" hidden="1">
      <c r="A2596" s="249"/>
      <c r="B2596" s="137"/>
      <c r="C2596" s="138"/>
      <c r="D2596" s="158"/>
      <c r="E2596" s="140"/>
      <c r="F2596" s="121"/>
      <c r="G2596" s="160" t="e">
        <f ca="1">_xludf.IFS(F2596=BASE_DATOS!R$2,"N/A",F2596=BASE_DATOS!R$3,"N/A",F2596=BASE_DATOS!R$4,"INDICAR",F2596=BASE_DATOS!R$7,"N/A",F2596=BASE_DATOS!R$5,"INDICAR",F2596=BASE_DATOS!R$6,"INDICAR",F2596=BASE_DATOS!R$8," INDICAR",F2596=BASE_DATOS!R$9," ")</f>
        <v>#NAME?</v>
      </c>
      <c r="H2596" s="121"/>
      <c r="I2596" s="122"/>
      <c r="J2596" s="122"/>
      <c r="K2596" s="122"/>
      <c r="L2596" s="122"/>
      <c r="M2596" s="122"/>
      <c r="N2596" s="123">
        <f t="shared" si="65"/>
        <v>0</v>
      </c>
    </row>
    <row r="2597" spans="1:14" ht="14.5" hidden="1">
      <c r="A2597" s="249"/>
      <c r="B2597" s="137"/>
      <c r="C2597" s="138"/>
      <c r="D2597" s="158"/>
      <c r="E2597" s="140"/>
      <c r="F2597" s="121"/>
      <c r="G2597" s="160" t="e">
        <f ca="1">_xludf.IFS(F2597=BASE_DATOS!R$2,"N/A",F2597=BASE_DATOS!R$3,"N/A",F2597=BASE_DATOS!R$4,"INDICAR",F2597=BASE_DATOS!R$7,"N/A",F2597=BASE_DATOS!R$5,"INDICAR",F2597=BASE_DATOS!R$6,"INDICAR",F2597=BASE_DATOS!R$8," INDICAR",F2597=BASE_DATOS!R$9," ")</f>
        <v>#NAME?</v>
      </c>
      <c r="H2597" s="121"/>
      <c r="I2597" s="122"/>
      <c r="J2597" s="122"/>
      <c r="K2597" s="122"/>
      <c r="L2597" s="122"/>
      <c r="M2597" s="122"/>
      <c r="N2597" s="123">
        <f t="shared" si="65"/>
        <v>0</v>
      </c>
    </row>
    <row r="2598" spans="1:14" ht="14.5" hidden="1">
      <c r="A2598" s="249"/>
      <c r="B2598" s="137"/>
      <c r="C2598" s="138"/>
      <c r="D2598" s="158"/>
      <c r="E2598" s="140"/>
      <c r="F2598" s="121"/>
      <c r="G2598" s="160" t="e">
        <f ca="1">_xludf.IFS(F2598=BASE_DATOS!R$2,"N/A",F2598=BASE_DATOS!R$3,"N/A",F2598=BASE_DATOS!R$4,"INDICAR",F2598=BASE_DATOS!R$7,"N/A",F2598=BASE_DATOS!R$5,"INDICAR",F2598=BASE_DATOS!R$6,"INDICAR",F2598=BASE_DATOS!R$8," INDICAR",F2598=BASE_DATOS!R$9," ")</f>
        <v>#NAME?</v>
      </c>
      <c r="H2598" s="121"/>
      <c r="I2598" s="122"/>
      <c r="J2598" s="122"/>
      <c r="K2598" s="122"/>
      <c r="L2598" s="122"/>
      <c r="M2598" s="122"/>
      <c r="N2598" s="123">
        <f t="shared" si="65"/>
        <v>0</v>
      </c>
    </row>
    <row r="2599" spans="1:14" ht="14.5" hidden="1">
      <c r="A2599" s="249"/>
      <c r="B2599" s="137"/>
      <c r="C2599" s="138"/>
      <c r="D2599" s="158"/>
      <c r="E2599" s="140"/>
      <c r="F2599" s="121"/>
      <c r="G2599" s="160" t="e">
        <f ca="1">_xludf.IFS(F2599=BASE_DATOS!R$2,"N/A",F2599=BASE_DATOS!R$3,"N/A",F2599=BASE_DATOS!R$4,"INDICAR",F2599=BASE_DATOS!R$7,"N/A",F2599=BASE_DATOS!R$5,"INDICAR",F2599=BASE_DATOS!R$6,"INDICAR",F2599=BASE_DATOS!R$8," INDICAR",F2599=BASE_DATOS!R$9," ")</f>
        <v>#NAME?</v>
      </c>
      <c r="H2599" s="121"/>
      <c r="I2599" s="122"/>
      <c r="J2599" s="122"/>
      <c r="K2599" s="122"/>
      <c r="L2599" s="122"/>
      <c r="M2599" s="122"/>
      <c r="N2599" s="123">
        <f t="shared" si="65"/>
        <v>0</v>
      </c>
    </row>
    <row r="2600" spans="1:14" ht="14.5" hidden="1">
      <c r="A2600" s="250"/>
      <c r="B2600" s="137"/>
      <c r="C2600" s="140"/>
      <c r="D2600" s="158"/>
      <c r="E2600" s="140"/>
      <c r="F2600" s="121"/>
      <c r="G2600" s="160" t="e">
        <f ca="1">_xludf.IFS(F2600=BASE_DATOS!R$2,"N/A",F2600=BASE_DATOS!R$3,"N/A",F2600=BASE_DATOS!R$4,"INDICAR",F2600=BASE_DATOS!R$7,"N/A",F2600=BASE_DATOS!R$5,"INDICAR",F2600=BASE_DATOS!R$6,"INDICAR",F2600=BASE_DATOS!R$8," INDICAR",F2600=BASE_DATOS!R$9," ")</f>
        <v>#NAME?</v>
      </c>
      <c r="H2600" s="121"/>
      <c r="I2600" s="122"/>
      <c r="J2600" s="122"/>
      <c r="K2600" s="122"/>
      <c r="L2600" s="122"/>
      <c r="M2600" s="122"/>
      <c r="N2600" s="123">
        <f t="shared" si="65"/>
        <v>0</v>
      </c>
    </row>
    <row r="2601" spans="1:14" ht="14.5" hidden="1">
      <c r="A2601" s="251"/>
      <c r="B2601" s="137"/>
      <c r="C2601" s="138"/>
      <c r="D2601" s="158"/>
      <c r="E2601" s="140"/>
      <c r="F2601" s="121"/>
      <c r="G2601" s="160" t="e">
        <f ca="1">_xludf.IFS(F2601=BASE_DATOS!R$2,"N/A",F2601=BASE_DATOS!R$3,"N/A",F2601=BASE_DATOS!R$4,"INDICAR",F2601=BASE_DATOS!R$7,"N/A",F2601=BASE_DATOS!R$5,"INDICAR",F2601=BASE_DATOS!R$6,"INDICAR",F2601=BASE_DATOS!R$8," INDICAR",F2601=BASE_DATOS!R$9," ")</f>
        <v>#NAME?</v>
      </c>
      <c r="H2601" s="121"/>
      <c r="I2601" s="122"/>
      <c r="J2601" s="122"/>
      <c r="K2601" s="122"/>
      <c r="L2601" s="122"/>
      <c r="M2601" s="122"/>
      <c r="N2601" s="123">
        <f t="shared" si="65"/>
        <v>0</v>
      </c>
    </row>
    <row r="2602" spans="1:14" ht="14.5" hidden="1">
      <c r="A2602" s="252"/>
      <c r="B2602" s="137"/>
      <c r="C2602" s="138"/>
      <c r="D2602" s="158"/>
      <c r="E2602" s="140"/>
      <c r="F2602" s="121"/>
      <c r="G2602" s="160" t="e">
        <f ca="1">_xludf.IFS(F2602=BASE_DATOS!R$2,"N/A",F2602=BASE_DATOS!R$3,"N/A",F2602=BASE_DATOS!R$4,"INDICAR",F2602=BASE_DATOS!R$7,"N/A",F2602=BASE_DATOS!R$5,"INDICAR",F2602=BASE_DATOS!R$6,"INDICAR",F2602=BASE_DATOS!R$8," INDICAR",F2602=BASE_DATOS!R$9," ")</f>
        <v>#NAME?</v>
      </c>
      <c r="H2602" s="121"/>
      <c r="I2602" s="122"/>
      <c r="J2602" s="122"/>
      <c r="K2602" s="122"/>
      <c r="L2602" s="122"/>
      <c r="M2602" s="122"/>
      <c r="N2602" s="123">
        <f t="shared" si="65"/>
        <v>0</v>
      </c>
    </row>
    <row r="2603" spans="1:14" ht="14.5" hidden="1">
      <c r="A2603" s="252"/>
      <c r="B2603" s="137"/>
      <c r="C2603" s="138"/>
      <c r="D2603" s="158"/>
      <c r="E2603" s="140"/>
      <c r="F2603" s="121"/>
      <c r="G2603" s="160" t="e">
        <f ca="1">_xludf.IFS(F2603=BASE_DATOS!R$2,"N/A",F2603=BASE_DATOS!R$3,"N/A",F2603=BASE_DATOS!R$4,"INDICAR",F2603=BASE_DATOS!R$7,"N/A",F2603=BASE_DATOS!R$5,"INDICAR",F2603=BASE_DATOS!R$6,"INDICAR",F2603=BASE_DATOS!R$8," INDICAR",F2603=BASE_DATOS!R$9," ")</f>
        <v>#NAME?</v>
      </c>
      <c r="H2603" s="121"/>
      <c r="I2603" s="122"/>
      <c r="J2603" s="122"/>
      <c r="K2603" s="122"/>
      <c r="L2603" s="122"/>
      <c r="M2603" s="122"/>
      <c r="N2603" s="123">
        <f t="shared" si="65"/>
        <v>0</v>
      </c>
    </row>
    <row r="2604" spans="1:14" ht="14.5" hidden="1">
      <c r="A2604" s="252"/>
      <c r="B2604" s="137"/>
      <c r="C2604" s="138"/>
      <c r="D2604" s="158"/>
      <c r="E2604" s="140"/>
      <c r="F2604" s="121"/>
      <c r="G2604" s="160" t="e">
        <f ca="1">_xludf.IFS(F2604=BASE_DATOS!R$2,"N/A",F2604=BASE_DATOS!R$3,"N/A",F2604=BASE_DATOS!R$4,"INDICAR",F2604=BASE_DATOS!R$7,"N/A",F2604=BASE_DATOS!R$5,"INDICAR",F2604=BASE_DATOS!R$6,"INDICAR",F2604=BASE_DATOS!R$8," INDICAR",F2604=BASE_DATOS!R$9," ")</f>
        <v>#NAME?</v>
      </c>
      <c r="H2604" s="121"/>
      <c r="I2604" s="122"/>
      <c r="J2604" s="122"/>
      <c r="K2604" s="122"/>
      <c r="L2604" s="122"/>
      <c r="M2604" s="122"/>
      <c r="N2604" s="123">
        <f t="shared" si="65"/>
        <v>0</v>
      </c>
    </row>
    <row r="2605" spans="1:14" ht="14.5" hidden="1">
      <c r="A2605" s="252"/>
      <c r="B2605" s="137"/>
      <c r="C2605" s="138"/>
      <c r="D2605" s="158"/>
      <c r="E2605" s="140"/>
      <c r="F2605" s="121"/>
      <c r="G2605" s="160" t="e">
        <f ca="1">_xludf.IFS(F2605=BASE_DATOS!R$2,"N/A",F2605=BASE_DATOS!R$3,"N/A",F2605=BASE_DATOS!R$4,"INDICAR",F2605=BASE_DATOS!R$7,"N/A",F2605=BASE_DATOS!R$5,"INDICAR",F2605=BASE_DATOS!R$6,"INDICAR",F2605=BASE_DATOS!R$8," INDICAR",F2605=BASE_DATOS!R$9," ")</f>
        <v>#NAME?</v>
      </c>
      <c r="H2605" s="121"/>
      <c r="I2605" s="122"/>
      <c r="J2605" s="122"/>
      <c r="K2605" s="122"/>
      <c r="L2605" s="122"/>
      <c r="M2605" s="122"/>
      <c r="N2605" s="123">
        <f t="shared" si="65"/>
        <v>0</v>
      </c>
    </row>
    <row r="2606" spans="1:14" ht="14.5" hidden="1">
      <c r="A2606" s="252"/>
      <c r="B2606" s="137"/>
      <c r="C2606" s="138"/>
      <c r="D2606" s="158"/>
      <c r="E2606" s="140"/>
      <c r="F2606" s="121"/>
      <c r="G2606" s="160" t="e">
        <f ca="1">_xludf.IFS(F2606=BASE_DATOS!R$2,"N/A",F2606=BASE_DATOS!R$3,"N/A",F2606=BASE_DATOS!R$4,"INDICAR",F2606=BASE_DATOS!R$7,"N/A",F2606=BASE_DATOS!R$5,"INDICAR",F2606=BASE_DATOS!R$6,"INDICAR",F2606=BASE_DATOS!R$8," INDICAR",F2606=BASE_DATOS!R$9," ")</f>
        <v>#NAME?</v>
      </c>
      <c r="H2606" s="121"/>
      <c r="I2606" s="122"/>
      <c r="J2606" s="122"/>
      <c r="K2606" s="122"/>
      <c r="L2606" s="122"/>
      <c r="M2606" s="122"/>
      <c r="N2606" s="123">
        <f t="shared" si="65"/>
        <v>0</v>
      </c>
    </row>
    <row r="2607" spans="1:14" ht="14.5" hidden="1">
      <c r="A2607" s="252"/>
      <c r="B2607" s="137"/>
      <c r="C2607" s="138"/>
      <c r="D2607" s="158"/>
      <c r="E2607" s="140"/>
      <c r="F2607" s="121"/>
      <c r="G2607" s="160" t="e">
        <f ca="1">_xludf.IFS(F2607=BASE_DATOS!R$2,"N/A",F2607=BASE_DATOS!R$3,"N/A",F2607=BASE_DATOS!R$4,"INDICAR",F2607=BASE_DATOS!R$7,"N/A",F2607=BASE_DATOS!R$5,"INDICAR",F2607=BASE_DATOS!R$6,"INDICAR",F2607=BASE_DATOS!R$8," INDICAR",F2607=BASE_DATOS!R$9," ")</f>
        <v>#NAME?</v>
      </c>
      <c r="H2607" s="121"/>
      <c r="I2607" s="122"/>
      <c r="J2607" s="122"/>
      <c r="K2607" s="122"/>
      <c r="L2607" s="122"/>
      <c r="M2607" s="122"/>
      <c r="N2607" s="123">
        <f t="shared" si="65"/>
        <v>0</v>
      </c>
    </row>
    <row r="2608" spans="1:14" ht="14.5" hidden="1">
      <c r="A2608" s="252"/>
      <c r="B2608" s="137"/>
      <c r="C2608" s="138"/>
      <c r="D2608" s="158"/>
      <c r="E2608" s="140"/>
      <c r="F2608" s="121"/>
      <c r="G2608" s="160" t="e">
        <f ca="1">_xludf.IFS(F2608=BASE_DATOS!R$2,"N/A",F2608=BASE_DATOS!R$3,"N/A",F2608=BASE_DATOS!R$4,"INDICAR",F2608=BASE_DATOS!R$7,"N/A",F2608=BASE_DATOS!R$5,"INDICAR",F2608=BASE_DATOS!R$6,"INDICAR",F2608=BASE_DATOS!R$8," INDICAR",F2608=BASE_DATOS!R$9," ")</f>
        <v>#NAME?</v>
      </c>
      <c r="H2608" s="121"/>
      <c r="I2608" s="122"/>
      <c r="J2608" s="122"/>
      <c r="K2608" s="122"/>
      <c r="L2608" s="122"/>
      <c r="M2608" s="122"/>
      <c r="N2608" s="123">
        <f t="shared" si="65"/>
        <v>0</v>
      </c>
    </row>
    <row r="2609" spans="1:14" ht="14.5" hidden="1">
      <c r="A2609" s="252"/>
      <c r="B2609" s="137"/>
      <c r="C2609" s="138"/>
      <c r="D2609" s="158"/>
      <c r="E2609" s="140"/>
      <c r="F2609" s="121"/>
      <c r="G2609" s="160" t="e">
        <f ca="1">_xludf.IFS(F2609=BASE_DATOS!R$2,"N/A",F2609=BASE_DATOS!R$3,"N/A",F2609=BASE_DATOS!R$4,"INDICAR",F2609=BASE_DATOS!R$7,"N/A",F2609=BASE_DATOS!R$5,"INDICAR",F2609=BASE_DATOS!R$6,"INDICAR",F2609=BASE_DATOS!R$8," INDICAR",F2609=BASE_DATOS!R$9," ")</f>
        <v>#NAME?</v>
      </c>
      <c r="H2609" s="121"/>
      <c r="I2609" s="122"/>
      <c r="J2609" s="122"/>
      <c r="K2609" s="122"/>
      <c r="L2609" s="122"/>
      <c r="M2609" s="122"/>
      <c r="N2609" s="123">
        <f t="shared" si="65"/>
        <v>0</v>
      </c>
    </row>
    <row r="2610" spans="1:14" ht="14.5" hidden="1">
      <c r="A2610" s="252"/>
      <c r="B2610" s="137"/>
      <c r="C2610" s="138"/>
      <c r="D2610" s="158"/>
      <c r="E2610" s="140"/>
      <c r="F2610" s="121"/>
      <c r="G2610" s="160" t="e">
        <f ca="1">_xludf.IFS(F2610=BASE_DATOS!R$2,"N/A",F2610=BASE_DATOS!R$3,"N/A",F2610=BASE_DATOS!R$4,"INDICAR",F2610=BASE_DATOS!R$7,"N/A",F2610=BASE_DATOS!R$5,"INDICAR",F2610=BASE_DATOS!R$6,"INDICAR",F2610=BASE_DATOS!R$8," INDICAR",F2610=BASE_DATOS!R$9," ")</f>
        <v>#NAME?</v>
      </c>
      <c r="H2610" s="121"/>
      <c r="I2610" s="122"/>
      <c r="J2610" s="122"/>
      <c r="K2610" s="122"/>
      <c r="L2610" s="122"/>
      <c r="M2610" s="122"/>
      <c r="N2610" s="123">
        <f t="shared" si="65"/>
        <v>0</v>
      </c>
    </row>
    <row r="2611" spans="1:14" ht="14.5" hidden="1">
      <c r="A2611" s="253"/>
      <c r="B2611" s="137"/>
      <c r="C2611" s="140"/>
      <c r="D2611" s="158"/>
      <c r="E2611" s="140"/>
      <c r="F2611" s="121"/>
      <c r="G2611" s="160" t="e">
        <f ca="1">_xludf.IFS(F2611=BASE_DATOS!R$2,"N/A",F2611=BASE_DATOS!R$3,"N/A",F2611=BASE_DATOS!R$4,"INDICAR",F2611=BASE_DATOS!R$7,"N/A",F2611=BASE_DATOS!R$5,"INDICAR",F2611=BASE_DATOS!R$6,"INDICAR",F2611=BASE_DATOS!R$8," INDICAR",F2611=BASE_DATOS!R$9," ")</f>
        <v>#NAME?</v>
      </c>
      <c r="H2611" s="121"/>
      <c r="I2611" s="122"/>
      <c r="J2611" s="122"/>
      <c r="K2611" s="122"/>
      <c r="L2611" s="122"/>
      <c r="M2611" s="122"/>
      <c r="N2611" s="123">
        <f t="shared" si="65"/>
        <v>0</v>
      </c>
    </row>
    <row r="2612" spans="1:14" ht="14.5" hidden="1">
      <c r="A2612" s="251"/>
      <c r="B2612" s="137"/>
      <c r="C2612" s="138"/>
      <c r="D2612" s="158"/>
      <c r="E2612" s="140"/>
      <c r="F2612" s="121"/>
      <c r="G2612" s="160" t="e">
        <f ca="1">_xludf.IFS(F2612=BASE_DATOS!R$2,"N/A",F2612=BASE_DATOS!R$3,"N/A",F2612=BASE_DATOS!R$4,"INDICAR",F2612=BASE_DATOS!R$7,"N/A",F2612=BASE_DATOS!R$5,"INDICAR",F2612=BASE_DATOS!R$6,"INDICAR",F2612=BASE_DATOS!R$8," INDICAR",F2612=BASE_DATOS!R$9," ")</f>
        <v>#NAME?</v>
      </c>
      <c r="H2612" s="121"/>
      <c r="I2612" s="122"/>
      <c r="J2612" s="122"/>
      <c r="K2612" s="122"/>
      <c r="L2612" s="122"/>
      <c r="M2612" s="122"/>
      <c r="N2612" s="123">
        <f t="shared" si="65"/>
        <v>0</v>
      </c>
    </row>
    <row r="2613" spans="1:14" ht="14.5" hidden="1">
      <c r="A2613" s="252"/>
      <c r="B2613" s="137"/>
      <c r="C2613" s="138"/>
      <c r="D2613" s="158"/>
      <c r="E2613" s="140"/>
      <c r="F2613" s="121"/>
      <c r="G2613" s="160" t="e">
        <f ca="1">_xludf.IFS(F2613=BASE_DATOS!R$2,"N/A",F2613=BASE_DATOS!R$3,"N/A",F2613=BASE_DATOS!R$4,"INDICAR",F2613=BASE_DATOS!R$7,"N/A",F2613=BASE_DATOS!R$5,"INDICAR",F2613=BASE_DATOS!R$6,"INDICAR",F2613=BASE_DATOS!R$8," INDICAR",F2613=BASE_DATOS!R$9," ")</f>
        <v>#NAME?</v>
      </c>
      <c r="H2613" s="121"/>
      <c r="I2613" s="122"/>
      <c r="J2613" s="122"/>
      <c r="K2613" s="122"/>
      <c r="L2613" s="122"/>
      <c r="M2613" s="122"/>
      <c r="N2613" s="123">
        <f t="shared" si="65"/>
        <v>0</v>
      </c>
    </row>
    <row r="2614" spans="1:14" ht="14.5" hidden="1">
      <c r="A2614" s="252"/>
      <c r="B2614" s="137"/>
      <c r="C2614" s="138"/>
      <c r="D2614" s="158"/>
      <c r="E2614" s="140"/>
      <c r="F2614" s="121"/>
      <c r="G2614" s="160" t="e">
        <f ca="1">_xludf.IFS(F2614=BASE_DATOS!R$2,"N/A",F2614=BASE_DATOS!R$3,"N/A",F2614=BASE_DATOS!R$4,"INDICAR",F2614=BASE_DATOS!R$7,"N/A",F2614=BASE_DATOS!R$5,"INDICAR",F2614=BASE_DATOS!R$6,"INDICAR",F2614=BASE_DATOS!R$8," INDICAR",F2614=BASE_DATOS!R$9," ")</f>
        <v>#NAME?</v>
      </c>
      <c r="H2614" s="121"/>
      <c r="I2614" s="122"/>
      <c r="J2614" s="122"/>
      <c r="K2614" s="122"/>
      <c r="L2614" s="122"/>
      <c r="M2614" s="122"/>
      <c r="N2614" s="123">
        <f t="shared" si="65"/>
        <v>0</v>
      </c>
    </row>
    <row r="2615" spans="1:14" ht="14.5" hidden="1">
      <c r="A2615" s="252"/>
      <c r="B2615" s="137"/>
      <c r="C2615" s="138"/>
      <c r="D2615" s="158"/>
      <c r="E2615" s="140"/>
      <c r="F2615" s="121"/>
      <c r="G2615" s="160" t="e">
        <f ca="1">_xludf.IFS(F2615=BASE_DATOS!R$2,"N/A",F2615=BASE_DATOS!R$3,"N/A",F2615=BASE_DATOS!R$4,"INDICAR",F2615=BASE_DATOS!R$7,"N/A",F2615=BASE_DATOS!R$5,"INDICAR",F2615=BASE_DATOS!R$6,"INDICAR",F2615=BASE_DATOS!R$8," INDICAR",F2615=BASE_DATOS!R$9," ")</f>
        <v>#NAME?</v>
      </c>
      <c r="H2615" s="121"/>
      <c r="I2615" s="122"/>
      <c r="J2615" s="122"/>
      <c r="K2615" s="122"/>
      <c r="L2615" s="122"/>
      <c r="M2615" s="122"/>
      <c r="N2615" s="123">
        <f t="shared" si="65"/>
        <v>0</v>
      </c>
    </row>
    <row r="2616" spans="1:14" ht="14.5" hidden="1">
      <c r="A2616" s="252"/>
      <c r="B2616" s="137"/>
      <c r="C2616" s="138"/>
      <c r="D2616" s="158"/>
      <c r="E2616" s="140"/>
      <c r="F2616" s="121"/>
      <c r="G2616" s="160" t="e">
        <f ca="1">_xludf.IFS(F2616=BASE_DATOS!R$2,"N/A",F2616=BASE_DATOS!R$3,"N/A",F2616=BASE_DATOS!R$4,"INDICAR",F2616=BASE_DATOS!R$7,"N/A",F2616=BASE_DATOS!R$5,"INDICAR",F2616=BASE_DATOS!R$6,"INDICAR",F2616=BASE_DATOS!R$8," INDICAR",F2616=BASE_DATOS!R$9," ")</f>
        <v>#NAME?</v>
      </c>
      <c r="H2616" s="121"/>
      <c r="I2616" s="122"/>
      <c r="J2616" s="122"/>
      <c r="K2616" s="122"/>
      <c r="L2616" s="122"/>
      <c r="M2616" s="122"/>
      <c r="N2616" s="123">
        <f t="shared" si="65"/>
        <v>0</v>
      </c>
    </row>
    <row r="2617" spans="1:14" ht="14.5" hidden="1">
      <c r="A2617" s="252"/>
      <c r="B2617" s="137"/>
      <c r="C2617" s="138"/>
      <c r="D2617" s="158"/>
      <c r="E2617" s="140"/>
      <c r="F2617" s="121"/>
      <c r="G2617" s="160" t="e">
        <f ca="1">_xludf.IFS(F2617=BASE_DATOS!R$2,"N/A",F2617=BASE_DATOS!R$3,"N/A",F2617=BASE_DATOS!R$4,"INDICAR",F2617=BASE_DATOS!R$7,"N/A",F2617=BASE_DATOS!R$5,"INDICAR",F2617=BASE_DATOS!R$6,"INDICAR",F2617=BASE_DATOS!R$8," INDICAR",F2617=BASE_DATOS!R$9," ")</f>
        <v>#NAME?</v>
      </c>
      <c r="H2617" s="121"/>
      <c r="I2617" s="122"/>
      <c r="J2617" s="122"/>
      <c r="K2617" s="122"/>
      <c r="L2617" s="122"/>
      <c r="M2617" s="122"/>
      <c r="N2617" s="123">
        <f t="shared" si="65"/>
        <v>0</v>
      </c>
    </row>
    <row r="2618" spans="1:14" ht="14.5" hidden="1">
      <c r="A2618" s="252"/>
      <c r="B2618" s="137"/>
      <c r="C2618" s="138"/>
      <c r="D2618" s="158"/>
      <c r="E2618" s="140"/>
      <c r="F2618" s="121"/>
      <c r="G2618" s="160" t="e">
        <f ca="1">_xludf.IFS(F2618=BASE_DATOS!R$2,"N/A",F2618=BASE_DATOS!R$3,"N/A",F2618=BASE_DATOS!R$4,"INDICAR",F2618=BASE_DATOS!R$7,"N/A",F2618=BASE_DATOS!R$5,"INDICAR",F2618=BASE_DATOS!R$6,"INDICAR",F2618=BASE_DATOS!R$8," INDICAR",F2618=BASE_DATOS!R$9," ")</f>
        <v>#NAME?</v>
      </c>
      <c r="H2618" s="121"/>
      <c r="I2618" s="122"/>
      <c r="J2618" s="122"/>
      <c r="K2618" s="122"/>
      <c r="L2618" s="122"/>
      <c r="M2618" s="122"/>
      <c r="N2618" s="123">
        <f t="shared" si="65"/>
        <v>0</v>
      </c>
    </row>
    <row r="2619" spans="1:14" ht="14.5" hidden="1">
      <c r="A2619" s="252"/>
      <c r="B2619" s="137"/>
      <c r="C2619" s="138"/>
      <c r="D2619" s="158"/>
      <c r="E2619" s="140"/>
      <c r="F2619" s="121"/>
      <c r="G2619" s="160" t="e">
        <f ca="1">_xludf.IFS(F2619=BASE_DATOS!R$2,"N/A",F2619=BASE_DATOS!R$3,"N/A",F2619=BASE_DATOS!R$4,"INDICAR",F2619=BASE_DATOS!R$7,"N/A",F2619=BASE_DATOS!R$5,"INDICAR",F2619=BASE_DATOS!R$6,"INDICAR",F2619=BASE_DATOS!R$8," INDICAR",F2619=BASE_DATOS!R$9," ")</f>
        <v>#NAME?</v>
      </c>
      <c r="H2619" s="121"/>
      <c r="I2619" s="122"/>
      <c r="J2619" s="122"/>
      <c r="K2619" s="122"/>
      <c r="L2619" s="122"/>
      <c r="M2619" s="122"/>
      <c r="N2619" s="123">
        <f t="shared" si="65"/>
        <v>0</v>
      </c>
    </row>
    <row r="2620" spans="1:14" ht="14.5" hidden="1">
      <c r="A2620" s="252"/>
      <c r="B2620" s="137"/>
      <c r="C2620" s="138"/>
      <c r="D2620" s="158"/>
      <c r="E2620" s="140"/>
      <c r="F2620" s="121"/>
      <c r="G2620" s="160" t="e">
        <f ca="1">_xludf.IFS(F2620=BASE_DATOS!R$2,"N/A",F2620=BASE_DATOS!R$3,"N/A",F2620=BASE_DATOS!R$4,"INDICAR",F2620=BASE_DATOS!R$7,"N/A",F2620=BASE_DATOS!R$5,"INDICAR",F2620=BASE_DATOS!R$6,"INDICAR",F2620=BASE_DATOS!R$8," INDICAR",F2620=BASE_DATOS!R$9," ")</f>
        <v>#NAME?</v>
      </c>
      <c r="H2620" s="121"/>
      <c r="I2620" s="122"/>
      <c r="J2620" s="122"/>
      <c r="K2620" s="122"/>
      <c r="L2620" s="122"/>
      <c r="M2620" s="122"/>
      <c r="N2620" s="123">
        <f t="shared" si="65"/>
        <v>0</v>
      </c>
    </row>
    <row r="2621" spans="1:14" ht="14.5" hidden="1">
      <c r="A2621" s="252"/>
      <c r="B2621" s="137"/>
      <c r="C2621" s="138"/>
      <c r="D2621" s="158"/>
      <c r="E2621" s="140"/>
      <c r="F2621" s="121"/>
      <c r="G2621" s="160" t="e">
        <f ca="1">_xludf.IFS(F2621=BASE_DATOS!R$2,"N/A",F2621=BASE_DATOS!R$3,"N/A",F2621=BASE_DATOS!R$4,"INDICAR",F2621=BASE_DATOS!R$7,"N/A",F2621=BASE_DATOS!R$5,"INDICAR",F2621=BASE_DATOS!R$6,"INDICAR",F2621=BASE_DATOS!R$8," INDICAR",F2621=BASE_DATOS!R$9," ")</f>
        <v>#NAME?</v>
      </c>
      <c r="H2621" s="121"/>
      <c r="I2621" s="122"/>
      <c r="J2621" s="122"/>
      <c r="K2621" s="122"/>
      <c r="L2621" s="122"/>
      <c r="M2621" s="122"/>
      <c r="N2621" s="123">
        <f t="shared" si="65"/>
        <v>0</v>
      </c>
    </row>
    <row r="2622" spans="1:14" ht="14.5" hidden="1">
      <c r="A2622" s="253"/>
      <c r="B2622" s="137"/>
      <c r="C2622" s="140"/>
      <c r="D2622" s="158"/>
      <c r="E2622" s="140"/>
      <c r="F2622" s="121"/>
      <c r="G2622" s="160" t="e">
        <f ca="1">_xludf.IFS(F2622=BASE_DATOS!R$2,"N/A",F2622=BASE_DATOS!R$3,"N/A",F2622=BASE_DATOS!R$4,"INDICAR",F2622=BASE_DATOS!R$7,"N/A",F2622=BASE_DATOS!R$5,"INDICAR",F2622=BASE_DATOS!R$6,"INDICAR",F2622=BASE_DATOS!R$8," INDICAR",F2622=BASE_DATOS!R$9," ")</f>
        <v>#NAME?</v>
      </c>
      <c r="H2622" s="121"/>
      <c r="I2622" s="122"/>
      <c r="J2622" s="122"/>
      <c r="K2622" s="122"/>
      <c r="L2622" s="122"/>
      <c r="M2622" s="122"/>
      <c r="N2622" s="123">
        <f t="shared" si="65"/>
        <v>0</v>
      </c>
    </row>
    <row r="2623" spans="1:14" ht="14.5">
      <c r="A2623" s="142"/>
      <c r="B2623" s="143"/>
      <c r="C2623" s="142"/>
      <c r="D2623" s="142"/>
      <c r="E2623" s="142"/>
      <c r="F2623" s="142"/>
      <c r="G2623" s="142"/>
      <c r="H2623" s="142"/>
      <c r="I2623" s="142"/>
      <c r="J2623" s="143"/>
      <c r="K2623" s="143"/>
      <c r="L2623" s="143"/>
      <c r="M2623" s="143"/>
      <c r="N2623" s="144"/>
    </row>
    <row r="2624" spans="1:14" ht="14.5">
      <c r="A2624" s="145"/>
      <c r="B2624" s="146"/>
      <c r="C2624" s="145"/>
      <c r="D2624" s="145"/>
      <c r="E2624" s="145"/>
      <c r="F2624" s="145"/>
      <c r="G2624" s="145"/>
      <c r="H2624" s="145"/>
      <c r="I2624" s="145"/>
      <c r="J2624" s="146"/>
      <c r="K2624" s="146"/>
      <c r="L2624" s="146"/>
      <c r="M2624" s="146"/>
      <c r="N2624" s="147"/>
    </row>
    <row r="2625" spans="1:14" ht="24.75" customHeight="1">
      <c r="A2625" s="254" t="s">
        <v>413</v>
      </c>
      <c r="B2625" s="255"/>
      <c r="C2625" s="254" t="s">
        <v>376</v>
      </c>
      <c r="D2625" s="256"/>
      <c r="E2625" s="256"/>
      <c r="F2625" s="256"/>
      <c r="G2625" s="256"/>
      <c r="H2625" s="256"/>
      <c r="I2625" s="256"/>
      <c r="J2625" s="256"/>
      <c r="K2625" s="256"/>
      <c r="L2625" s="256"/>
      <c r="M2625" s="256"/>
      <c r="N2625" s="255"/>
    </row>
    <row r="2626" spans="1:14" ht="31">
      <c r="A2626" s="99" t="s">
        <v>19</v>
      </c>
      <c r="B2626" s="254" t="s">
        <v>90</v>
      </c>
      <c r="C2626" s="255"/>
      <c r="D2626" s="99" t="s">
        <v>447</v>
      </c>
      <c r="E2626" s="258" t="str">
        <f t="array" ref="E2626">INDEX(BASE_DATOS!U$2:U$103,MATCH(C2625,BASE_DATOS!W$2:W$103,0))</f>
        <v>Fortalecer las iniciativas académicas orientadas a la innovación y transferencia del conocimiento que potencie la vinculación de la acción sustantiva para la creación de valor en los diversos sectores y la sociedad</v>
      </c>
      <c r="F2626" s="256"/>
      <c r="G2626" s="256"/>
      <c r="H2626" s="256"/>
      <c r="I2626" s="256"/>
      <c r="J2626" s="256"/>
      <c r="K2626" s="256"/>
      <c r="L2626" s="256"/>
      <c r="M2626" s="256"/>
      <c r="N2626" s="255"/>
    </row>
    <row r="2627" spans="1:14" ht="31.5" customHeight="1">
      <c r="A2627" s="259" t="s">
        <v>415</v>
      </c>
      <c r="B2627" s="277" t="s">
        <v>383</v>
      </c>
      <c r="C2627" s="261"/>
      <c r="D2627" s="262"/>
      <c r="E2627" s="268" t="s">
        <v>416</v>
      </c>
      <c r="F2627" s="273" t="str">
        <f t="array" ref="F2627">INDEX(BASE_DATOS!Y$2:Y$103,MATCH(B2627,BASE_DATOS!X$2:X$103,0))</f>
        <v>P. Institucionales E.O. 
P. de Calidad 
P.I. para la ejecución de acciones externas con contraprestación presupuestaria o financiera 
P.I. Desarrollo regional 
P.I. Investigación universitaria 
P.I. Extensión Universitaria 
P.I. para promover la ética en la UNA</v>
      </c>
      <c r="G2627" s="247"/>
      <c r="H2627" s="247"/>
      <c r="I2627" s="274" t="s">
        <v>417</v>
      </c>
      <c r="J2627" s="283" t="str">
        <f t="array" ref="J2627">INDEX(BASE_DATOS!Z$2:Z$103,MATCH(B2627,BASE_DATOS!X$2:X$103,0))</f>
        <v>Iniciativas de transferencia y vinculación con sectores de la sociedad</v>
      </c>
      <c r="K2627" s="256"/>
      <c r="L2627" s="256"/>
      <c r="M2627" s="256"/>
      <c r="N2627" s="255"/>
    </row>
    <row r="2628" spans="1:14" ht="15" customHeight="1">
      <c r="A2628" s="252"/>
      <c r="B2628" s="263"/>
      <c r="C2628" s="247"/>
      <c r="D2628" s="264"/>
      <c r="E2628" s="252"/>
      <c r="F2628" s="247"/>
      <c r="G2628" s="247"/>
      <c r="H2628" s="247"/>
      <c r="I2628" s="252"/>
      <c r="J2628" s="276"/>
      <c r="K2628" s="256"/>
      <c r="L2628" s="256"/>
      <c r="M2628" s="256"/>
      <c r="N2628" s="255"/>
    </row>
    <row r="2629" spans="1:14" ht="15" customHeight="1">
      <c r="A2629" s="252"/>
      <c r="B2629" s="263"/>
      <c r="C2629" s="247"/>
      <c r="D2629" s="264"/>
      <c r="E2629" s="252"/>
      <c r="F2629" s="247"/>
      <c r="G2629" s="247"/>
      <c r="H2629" s="247"/>
      <c r="I2629" s="252"/>
      <c r="J2629" s="276"/>
      <c r="K2629" s="256"/>
      <c r="L2629" s="256"/>
      <c r="M2629" s="256"/>
      <c r="N2629" s="255"/>
    </row>
    <row r="2630" spans="1:14" ht="15" customHeight="1">
      <c r="A2630" s="253"/>
      <c r="B2630" s="265"/>
      <c r="C2630" s="266"/>
      <c r="D2630" s="267"/>
      <c r="E2630" s="253"/>
      <c r="F2630" s="266"/>
      <c r="G2630" s="266"/>
      <c r="H2630" s="266"/>
      <c r="I2630" s="253"/>
      <c r="J2630" s="276"/>
      <c r="K2630" s="256"/>
      <c r="L2630" s="256"/>
      <c r="M2630" s="256"/>
      <c r="N2630" s="255"/>
    </row>
    <row r="2631" spans="1:14" ht="20.25" customHeight="1">
      <c r="A2631" s="269" t="s">
        <v>418</v>
      </c>
      <c r="B2631" s="269" t="s">
        <v>419</v>
      </c>
      <c r="C2631" s="270" t="s">
        <v>420</v>
      </c>
      <c r="D2631" s="269" t="s">
        <v>421</v>
      </c>
      <c r="E2631" s="269" t="s">
        <v>422</v>
      </c>
      <c r="F2631" s="272" t="s">
        <v>16</v>
      </c>
      <c r="G2631" s="269" t="s">
        <v>423</v>
      </c>
      <c r="H2631" s="269" t="s">
        <v>424</v>
      </c>
      <c r="I2631" s="271" t="s">
        <v>425</v>
      </c>
      <c r="J2631" s="256"/>
      <c r="K2631" s="256"/>
      <c r="L2631" s="256"/>
      <c r="M2631" s="256"/>
      <c r="N2631" s="255"/>
    </row>
    <row r="2632" spans="1:14" ht="20.25" customHeight="1">
      <c r="A2632" s="253"/>
      <c r="B2632" s="253"/>
      <c r="C2632" s="253"/>
      <c r="D2632" s="253"/>
      <c r="E2632" s="253"/>
      <c r="F2632" s="265"/>
      <c r="G2632" s="253"/>
      <c r="H2632" s="253"/>
      <c r="I2632" s="100">
        <v>2023</v>
      </c>
      <c r="J2632" s="100">
        <v>2024</v>
      </c>
      <c r="K2632" s="100">
        <v>2025</v>
      </c>
      <c r="L2632" s="100">
        <v>2026</v>
      </c>
      <c r="M2632" s="100">
        <v>2027</v>
      </c>
      <c r="N2632" s="148" t="s">
        <v>426</v>
      </c>
    </row>
    <row r="2633" spans="1:14" ht="50">
      <c r="A2633" s="248" t="s">
        <v>1017</v>
      </c>
      <c r="B2633" s="200" t="s">
        <v>142</v>
      </c>
      <c r="C2633" s="140" t="s">
        <v>1018</v>
      </c>
      <c r="D2633" s="162">
        <v>1</v>
      </c>
      <c r="E2633" s="103">
        <v>0</v>
      </c>
      <c r="F2633" s="126" t="s">
        <v>25</v>
      </c>
      <c r="G2633" s="141"/>
      <c r="H2633" s="126" t="s">
        <v>481</v>
      </c>
      <c r="I2633" s="127"/>
      <c r="J2633" s="127"/>
      <c r="K2633" s="127">
        <v>0.3</v>
      </c>
      <c r="L2633" s="127">
        <v>0.3</v>
      </c>
      <c r="M2633" s="127">
        <v>0.4</v>
      </c>
      <c r="N2633" s="123">
        <f>SUM(I2633:M2633)</f>
        <v>1</v>
      </c>
    </row>
    <row r="2634" spans="1:14" ht="14.5" hidden="1">
      <c r="A2634" s="249"/>
      <c r="B2634" s="137"/>
      <c r="C2634" s="140"/>
      <c r="D2634" s="162"/>
      <c r="E2634" s="103"/>
      <c r="F2634" s="126"/>
      <c r="G2634" s="141"/>
      <c r="H2634" s="126"/>
      <c r="I2634" s="127"/>
      <c r="J2634" s="127"/>
      <c r="K2634" s="127"/>
      <c r="L2634" s="127"/>
      <c r="M2634" s="127"/>
      <c r="N2634" s="129"/>
    </row>
    <row r="2635" spans="1:14" ht="14.5" hidden="1">
      <c r="A2635" s="249"/>
      <c r="B2635" s="137"/>
      <c r="C2635" s="140"/>
      <c r="D2635" s="162"/>
      <c r="E2635" s="103"/>
      <c r="F2635" s="126"/>
      <c r="G2635" s="141"/>
      <c r="H2635" s="126"/>
      <c r="I2635" s="127"/>
      <c r="J2635" s="127"/>
      <c r="K2635" s="127"/>
      <c r="L2635" s="127"/>
      <c r="M2635" s="127"/>
      <c r="N2635" s="129"/>
    </row>
    <row r="2636" spans="1:14" ht="37.5">
      <c r="A2636" s="249"/>
      <c r="B2636" s="137" t="s">
        <v>135</v>
      </c>
      <c r="C2636" s="140" t="s">
        <v>1019</v>
      </c>
      <c r="D2636" s="162">
        <v>8</v>
      </c>
      <c r="E2636" s="113">
        <v>0</v>
      </c>
      <c r="F2636" s="114" t="s">
        <v>103</v>
      </c>
      <c r="G2636" s="141" t="e">
        <f ca="1">_xludf.IFS(F2636=BASE_DATOS!R$2,"N/A",F2636=BASE_DATOS!R$3,"N/A",F2636=BASE_DATOS!R$4,"INDICAR",F2636=BASE_DATOS!R$7,"N/A",F2636=BASE_DATOS!R$5,"INDICAR",F2636=BASE_DATOS!R$6,"INDICAR",F2636=BASE_DATOS!R$8," INDICAR",F2636=BASE_DATOS!R$9," ")</f>
        <v>#NAME?</v>
      </c>
      <c r="H2636" s="126" t="s">
        <v>509</v>
      </c>
      <c r="I2636" s="165"/>
      <c r="J2636" s="165">
        <v>0.25</v>
      </c>
      <c r="K2636" s="165">
        <v>0.25</v>
      </c>
      <c r="L2636" s="165">
        <v>0.25</v>
      </c>
      <c r="M2636" s="165">
        <v>0.25</v>
      </c>
      <c r="N2636" s="123">
        <f t="shared" ref="N2636:N2665" si="66">SUM(I2636:M2636)</f>
        <v>1</v>
      </c>
    </row>
    <row r="2637" spans="1:14" ht="29">
      <c r="A2637" s="249"/>
      <c r="B2637" s="137" t="s">
        <v>39</v>
      </c>
      <c r="C2637" s="140" t="s">
        <v>1020</v>
      </c>
      <c r="D2637" s="162">
        <v>3</v>
      </c>
      <c r="E2637" s="103">
        <v>0</v>
      </c>
      <c r="F2637" s="126" t="s">
        <v>25</v>
      </c>
      <c r="G2637" s="141" t="e">
        <f ca="1">_xludf.IFS(F2637=BASE_DATOS!R$2,"N/A",F2637=BASE_DATOS!R$3,"N/A",F2637=BASE_DATOS!R$4,"INDICAR",F2637=BASE_DATOS!R$7,"N/A",F2637=BASE_DATOS!R$5,"INDICAR",F2637=BASE_DATOS!R$6,"INDICAR",F2637=BASE_DATOS!R$8," INDICAR",F2637=BASE_DATOS!R$9," ")</f>
        <v>#NAME?</v>
      </c>
      <c r="H2637" s="126" t="s">
        <v>481</v>
      </c>
      <c r="I2637" s="127">
        <v>0</v>
      </c>
      <c r="J2637" s="127">
        <v>0</v>
      </c>
      <c r="K2637" s="127">
        <v>0.33</v>
      </c>
      <c r="L2637" s="127">
        <v>0.33</v>
      </c>
      <c r="M2637" s="127">
        <v>0.34</v>
      </c>
      <c r="N2637" s="123">
        <f t="shared" si="66"/>
        <v>1</v>
      </c>
    </row>
    <row r="2638" spans="1:14" ht="29">
      <c r="A2638" s="249"/>
      <c r="B2638" s="137" t="s">
        <v>55</v>
      </c>
      <c r="C2638" s="140" t="s">
        <v>1021</v>
      </c>
      <c r="D2638" s="158">
        <v>4</v>
      </c>
      <c r="E2638" s="140">
        <v>3</v>
      </c>
      <c r="F2638" s="121" t="s">
        <v>103</v>
      </c>
      <c r="G2638" s="160" t="e">
        <f ca="1">_xludf.IFS(F2638=BASE_DATOS!R$2,"N/A",F2638=BASE_DATOS!R$3,"N/A",F2638=BASE_DATOS!R$4,"INDICAR",F2638=BASE_DATOS!R$7,"N/A",F2638=BASE_DATOS!R$5,"INDICAR",F2638=BASE_DATOS!R$6,"INDICAR",F2638=BASE_DATOS!R$8," INDICAR",F2638=BASE_DATOS!R$9," ")</f>
        <v>#NAME?</v>
      </c>
      <c r="H2638" s="126" t="s">
        <v>509</v>
      </c>
      <c r="I2638" s="122"/>
      <c r="J2638" s="122">
        <v>0.25</v>
      </c>
      <c r="K2638" s="122">
        <v>0.25</v>
      </c>
      <c r="L2638" s="122">
        <v>0.25</v>
      </c>
      <c r="M2638" s="122">
        <v>0.25</v>
      </c>
      <c r="N2638" s="123">
        <f t="shared" si="66"/>
        <v>1</v>
      </c>
    </row>
    <row r="2639" spans="1:14" ht="14.5" hidden="1">
      <c r="A2639" s="249"/>
      <c r="B2639" s="137"/>
      <c r="C2639" s="138"/>
      <c r="D2639" s="158"/>
      <c r="E2639" s="140"/>
      <c r="F2639" s="121"/>
      <c r="G2639" s="160" t="e">
        <f ca="1">_xludf.IFS(F2639=BASE_DATOS!R$2,"N/A",F2639=BASE_DATOS!R$3,"N/A",F2639=BASE_DATOS!R$4,"INDICAR",F2639=BASE_DATOS!R$7,"N/A",F2639=BASE_DATOS!R$5,"INDICAR",F2639=BASE_DATOS!R$6,"INDICAR",F2639=BASE_DATOS!R$8," INDICAR",F2639=BASE_DATOS!R$9," ")</f>
        <v>#NAME?</v>
      </c>
      <c r="H2639" s="121"/>
      <c r="I2639" s="122"/>
      <c r="J2639" s="122"/>
      <c r="K2639" s="122"/>
      <c r="L2639" s="122"/>
      <c r="M2639" s="122"/>
      <c r="N2639" s="123">
        <f t="shared" si="66"/>
        <v>0</v>
      </c>
    </row>
    <row r="2640" spans="1:14" ht="14.5" hidden="1">
      <c r="A2640" s="249"/>
      <c r="B2640" s="137"/>
      <c r="C2640" s="138"/>
      <c r="D2640" s="158"/>
      <c r="E2640" s="140"/>
      <c r="F2640" s="121"/>
      <c r="G2640" s="160" t="e">
        <f ca="1">_xludf.IFS(F2640=BASE_DATOS!R$2,"N/A",F2640=BASE_DATOS!R$3,"N/A",F2640=BASE_DATOS!R$4,"INDICAR",F2640=BASE_DATOS!R$7,"N/A",F2640=BASE_DATOS!R$5,"INDICAR",F2640=BASE_DATOS!R$6,"INDICAR",F2640=BASE_DATOS!R$8," INDICAR",F2640=BASE_DATOS!R$9," ")</f>
        <v>#NAME?</v>
      </c>
      <c r="H2640" s="121"/>
      <c r="I2640" s="122"/>
      <c r="J2640" s="122"/>
      <c r="K2640" s="122"/>
      <c r="L2640" s="122"/>
      <c r="M2640" s="122"/>
      <c r="N2640" s="123">
        <f t="shared" si="66"/>
        <v>0</v>
      </c>
    </row>
    <row r="2641" spans="1:14" ht="14.5" hidden="1">
      <c r="A2641" s="249"/>
      <c r="B2641" s="137"/>
      <c r="C2641" s="138"/>
      <c r="D2641" s="158"/>
      <c r="E2641" s="140"/>
      <c r="F2641" s="121"/>
      <c r="G2641" s="160" t="e">
        <f ca="1">_xludf.IFS(F2641=BASE_DATOS!R$2,"N/A",F2641=BASE_DATOS!R$3,"N/A",F2641=BASE_DATOS!R$4,"INDICAR",F2641=BASE_DATOS!R$7,"N/A",F2641=BASE_DATOS!R$5,"INDICAR",F2641=BASE_DATOS!R$6,"INDICAR",F2641=BASE_DATOS!R$8," INDICAR",F2641=BASE_DATOS!R$9," ")</f>
        <v>#NAME?</v>
      </c>
      <c r="H2641" s="121"/>
      <c r="I2641" s="122"/>
      <c r="J2641" s="122"/>
      <c r="K2641" s="122"/>
      <c r="L2641" s="122"/>
      <c r="M2641" s="122"/>
      <c r="N2641" s="123">
        <f t="shared" si="66"/>
        <v>0</v>
      </c>
    </row>
    <row r="2642" spans="1:14" ht="14.5" hidden="1">
      <c r="A2642" s="249"/>
      <c r="B2642" s="137"/>
      <c r="C2642" s="138"/>
      <c r="D2642" s="158"/>
      <c r="E2642" s="140"/>
      <c r="F2642" s="121"/>
      <c r="G2642" s="160" t="e">
        <f ca="1">_xludf.IFS(F2642=BASE_DATOS!R$2,"N/A",F2642=BASE_DATOS!R$3,"N/A",F2642=BASE_DATOS!R$4,"INDICAR",F2642=BASE_DATOS!R$7,"N/A",F2642=BASE_DATOS!R$5,"INDICAR",F2642=BASE_DATOS!R$6,"INDICAR",F2642=BASE_DATOS!R$8," INDICAR",F2642=BASE_DATOS!R$9," ")</f>
        <v>#NAME?</v>
      </c>
      <c r="H2642" s="121"/>
      <c r="I2642" s="122"/>
      <c r="J2642" s="122"/>
      <c r="K2642" s="122"/>
      <c r="L2642" s="122"/>
      <c r="M2642" s="122"/>
      <c r="N2642" s="123">
        <f t="shared" si="66"/>
        <v>0</v>
      </c>
    </row>
    <row r="2643" spans="1:14" ht="14.5" hidden="1">
      <c r="A2643" s="250"/>
      <c r="B2643" s="137"/>
      <c r="C2643" s="140"/>
      <c r="D2643" s="158"/>
      <c r="E2643" s="140"/>
      <c r="F2643" s="121"/>
      <c r="G2643" s="160" t="e">
        <f ca="1">_xludf.IFS(F2643=BASE_DATOS!R$2,"N/A",F2643=BASE_DATOS!R$3,"N/A",F2643=BASE_DATOS!R$4,"INDICAR",F2643=BASE_DATOS!R$7,"N/A",F2643=BASE_DATOS!R$5,"INDICAR",F2643=BASE_DATOS!R$6,"INDICAR",F2643=BASE_DATOS!R$8," INDICAR",F2643=BASE_DATOS!R$9," ")</f>
        <v>#NAME?</v>
      </c>
      <c r="H2643" s="121"/>
      <c r="I2643" s="122"/>
      <c r="J2643" s="122"/>
      <c r="K2643" s="122"/>
      <c r="L2643" s="122"/>
      <c r="M2643" s="122"/>
      <c r="N2643" s="123">
        <f t="shared" si="66"/>
        <v>0</v>
      </c>
    </row>
    <row r="2644" spans="1:14" ht="14.5" hidden="1">
      <c r="A2644" s="251"/>
      <c r="B2644" s="137"/>
      <c r="C2644" s="138"/>
      <c r="D2644" s="158"/>
      <c r="E2644" s="140"/>
      <c r="F2644" s="121"/>
      <c r="G2644" s="160" t="e">
        <f ca="1">_xludf.IFS(F2644=BASE_DATOS!R$2,"N/A",F2644=BASE_DATOS!R$3,"N/A",F2644=BASE_DATOS!R$4,"INDICAR",F2644=BASE_DATOS!R$7,"N/A",F2644=BASE_DATOS!R$5,"INDICAR",F2644=BASE_DATOS!R$6,"INDICAR",F2644=BASE_DATOS!R$8," INDICAR",F2644=BASE_DATOS!R$9," ")</f>
        <v>#NAME?</v>
      </c>
      <c r="H2644" s="121"/>
      <c r="I2644" s="122"/>
      <c r="J2644" s="122"/>
      <c r="K2644" s="122"/>
      <c r="L2644" s="122"/>
      <c r="M2644" s="122"/>
      <c r="N2644" s="123">
        <f t="shared" si="66"/>
        <v>0</v>
      </c>
    </row>
    <row r="2645" spans="1:14" ht="14.5" hidden="1">
      <c r="A2645" s="252"/>
      <c r="B2645" s="137"/>
      <c r="C2645" s="138"/>
      <c r="D2645" s="158"/>
      <c r="E2645" s="140"/>
      <c r="F2645" s="121"/>
      <c r="G2645" s="160" t="e">
        <f ca="1">_xludf.IFS(F2645=BASE_DATOS!R$2,"N/A",F2645=BASE_DATOS!R$3,"N/A",F2645=BASE_DATOS!R$4,"INDICAR",F2645=BASE_DATOS!R$7,"N/A",F2645=BASE_DATOS!R$5,"INDICAR",F2645=BASE_DATOS!R$6,"INDICAR",F2645=BASE_DATOS!R$8," INDICAR",F2645=BASE_DATOS!R$9," ")</f>
        <v>#NAME?</v>
      </c>
      <c r="H2645" s="121"/>
      <c r="I2645" s="122"/>
      <c r="J2645" s="122"/>
      <c r="K2645" s="122"/>
      <c r="L2645" s="122"/>
      <c r="M2645" s="122"/>
      <c r="N2645" s="123">
        <f t="shared" si="66"/>
        <v>0</v>
      </c>
    </row>
    <row r="2646" spans="1:14" ht="14.5" hidden="1">
      <c r="A2646" s="252"/>
      <c r="B2646" s="137"/>
      <c r="C2646" s="138"/>
      <c r="D2646" s="158"/>
      <c r="E2646" s="140"/>
      <c r="F2646" s="121"/>
      <c r="G2646" s="160" t="e">
        <f ca="1">_xludf.IFS(F2646=BASE_DATOS!R$2,"N/A",F2646=BASE_DATOS!R$3,"N/A",F2646=BASE_DATOS!R$4,"INDICAR",F2646=BASE_DATOS!R$7,"N/A",F2646=BASE_DATOS!R$5,"INDICAR",F2646=BASE_DATOS!R$6,"INDICAR",F2646=BASE_DATOS!R$8," INDICAR",F2646=BASE_DATOS!R$9," ")</f>
        <v>#NAME?</v>
      </c>
      <c r="H2646" s="121"/>
      <c r="I2646" s="122"/>
      <c r="J2646" s="122"/>
      <c r="K2646" s="122"/>
      <c r="L2646" s="122"/>
      <c r="M2646" s="122"/>
      <c r="N2646" s="123">
        <f t="shared" si="66"/>
        <v>0</v>
      </c>
    </row>
    <row r="2647" spans="1:14" ht="14.5" hidden="1">
      <c r="A2647" s="252"/>
      <c r="B2647" s="137"/>
      <c r="C2647" s="138"/>
      <c r="D2647" s="158"/>
      <c r="E2647" s="140"/>
      <c r="F2647" s="121"/>
      <c r="G2647" s="160" t="e">
        <f ca="1">_xludf.IFS(F2647=BASE_DATOS!R$2,"N/A",F2647=BASE_DATOS!R$3,"N/A",F2647=BASE_DATOS!R$4,"INDICAR",F2647=BASE_DATOS!R$7,"N/A",F2647=BASE_DATOS!R$5,"INDICAR",F2647=BASE_DATOS!R$6,"INDICAR",F2647=BASE_DATOS!R$8," INDICAR",F2647=BASE_DATOS!R$9," ")</f>
        <v>#NAME?</v>
      </c>
      <c r="H2647" s="121"/>
      <c r="I2647" s="122"/>
      <c r="J2647" s="122"/>
      <c r="K2647" s="122"/>
      <c r="L2647" s="122"/>
      <c r="M2647" s="122"/>
      <c r="N2647" s="123">
        <f t="shared" si="66"/>
        <v>0</v>
      </c>
    </row>
    <row r="2648" spans="1:14" ht="14.5" hidden="1">
      <c r="A2648" s="252"/>
      <c r="B2648" s="137"/>
      <c r="C2648" s="138"/>
      <c r="D2648" s="158"/>
      <c r="E2648" s="140"/>
      <c r="F2648" s="121"/>
      <c r="G2648" s="160" t="e">
        <f ca="1">_xludf.IFS(F2648=BASE_DATOS!R$2,"N/A",F2648=BASE_DATOS!R$3,"N/A",F2648=BASE_DATOS!R$4,"INDICAR",F2648=BASE_DATOS!R$7,"N/A",F2648=BASE_DATOS!R$5,"INDICAR",F2648=BASE_DATOS!R$6,"INDICAR",F2648=BASE_DATOS!R$8," INDICAR",F2648=BASE_DATOS!R$9," ")</f>
        <v>#NAME?</v>
      </c>
      <c r="H2648" s="121"/>
      <c r="I2648" s="122"/>
      <c r="J2648" s="122"/>
      <c r="K2648" s="122"/>
      <c r="L2648" s="122"/>
      <c r="M2648" s="122"/>
      <c r="N2648" s="123">
        <f t="shared" si="66"/>
        <v>0</v>
      </c>
    </row>
    <row r="2649" spans="1:14" ht="14.5" hidden="1">
      <c r="A2649" s="252"/>
      <c r="B2649" s="137"/>
      <c r="C2649" s="138"/>
      <c r="D2649" s="158"/>
      <c r="E2649" s="140"/>
      <c r="F2649" s="121"/>
      <c r="G2649" s="160" t="e">
        <f ca="1">_xludf.IFS(F2649=BASE_DATOS!R$2,"N/A",F2649=BASE_DATOS!R$3,"N/A",F2649=BASE_DATOS!R$4,"INDICAR",F2649=BASE_DATOS!R$7,"N/A",F2649=BASE_DATOS!R$5,"INDICAR",F2649=BASE_DATOS!R$6,"INDICAR",F2649=BASE_DATOS!R$8," INDICAR",F2649=BASE_DATOS!R$9," ")</f>
        <v>#NAME?</v>
      </c>
      <c r="H2649" s="121"/>
      <c r="I2649" s="122"/>
      <c r="J2649" s="122"/>
      <c r="K2649" s="122"/>
      <c r="L2649" s="122"/>
      <c r="M2649" s="122"/>
      <c r="N2649" s="123">
        <f t="shared" si="66"/>
        <v>0</v>
      </c>
    </row>
    <row r="2650" spans="1:14" ht="14.5" hidden="1">
      <c r="A2650" s="252"/>
      <c r="B2650" s="137"/>
      <c r="C2650" s="138"/>
      <c r="D2650" s="158"/>
      <c r="E2650" s="140"/>
      <c r="F2650" s="121"/>
      <c r="G2650" s="160" t="e">
        <f ca="1">_xludf.IFS(F2650=BASE_DATOS!R$2,"N/A",F2650=BASE_DATOS!R$3,"N/A",F2650=BASE_DATOS!R$4,"INDICAR",F2650=BASE_DATOS!R$7,"N/A",F2650=BASE_DATOS!R$5,"INDICAR",F2650=BASE_DATOS!R$6,"INDICAR",F2650=BASE_DATOS!R$8," INDICAR",F2650=BASE_DATOS!R$9," ")</f>
        <v>#NAME?</v>
      </c>
      <c r="H2650" s="121"/>
      <c r="I2650" s="122"/>
      <c r="J2650" s="122"/>
      <c r="K2650" s="122"/>
      <c r="L2650" s="122"/>
      <c r="M2650" s="122"/>
      <c r="N2650" s="123">
        <f t="shared" si="66"/>
        <v>0</v>
      </c>
    </row>
    <row r="2651" spans="1:14" ht="14.5" hidden="1">
      <c r="A2651" s="252"/>
      <c r="B2651" s="137"/>
      <c r="C2651" s="138"/>
      <c r="D2651" s="158"/>
      <c r="E2651" s="140"/>
      <c r="F2651" s="121"/>
      <c r="G2651" s="160" t="e">
        <f ca="1">_xludf.IFS(F2651=BASE_DATOS!R$2,"N/A",F2651=BASE_DATOS!R$3,"N/A",F2651=BASE_DATOS!R$4,"INDICAR",F2651=BASE_DATOS!R$7,"N/A",F2651=BASE_DATOS!R$5,"INDICAR",F2651=BASE_DATOS!R$6,"INDICAR",F2651=BASE_DATOS!R$8," INDICAR",F2651=BASE_DATOS!R$9," ")</f>
        <v>#NAME?</v>
      </c>
      <c r="H2651" s="121"/>
      <c r="I2651" s="122"/>
      <c r="J2651" s="122"/>
      <c r="K2651" s="122"/>
      <c r="L2651" s="122"/>
      <c r="M2651" s="122"/>
      <c r="N2651" s="123">
        <f t="shared" si="66"/>
        <v>0</v>
      </c>
    </row>
    <row r="2652" spans="1:14" ht="14.5" hidden="1">
      <c r="A2652" s="252"/>
      <c r="B2652" s="137"/>
      <c r="C2652" s="138"/>
      <c r="D2652" s="158"/>
      <c r="E2652" s="140"/>
      <c r="F2652" s="121"/>
      <c r="G2652" s="160" t="e">
        <f ca="1">_xludf.IFS(F2652=BASE_DATOS!R$2,"N/A",F2652=BASE_DATOS!R$3,"N/A",F2652=BASE_DATOS!R$4,"INDICAR",F2652=BASE_DATOS!R$7,"N/A",F2652=BASE_DATOS!R$5,"INDICAR",F2652=BASE_DATOS!R$6,"INDICAR",F2652=BASE_DATOS!R$8," INDICAR",F2652=BASE_DATOS!R$9," ")</f>
        <v>#NAME?</v>
      </c>
      <c r="H2652" s="121"/>
      <c r="I2652" s="122"/>
      <c r="J2652" s="122"/>
      <c r="K2652" s="122"/>
      <c r="L2652" s="122"/>
      <c r="M2652" s="122"/>
      <c r="N2652" s="123">
        <f t="shared" si="66"/>
        <v>0</v>
      </c>
    </row>
    <row r="2653" spans="1:14" ht="14.5" hidden="1">
      <c r="A2653" s="252"/>
      <c r="B2653" s="137"/>
      <c r="C2653" s="138"/>
      <c r="D2653" s="158"/>
      <c r="E2653" s="140"/>
      <c r="F2653" s="121"/>
      <c r="G2653" s="160" t="e">
        <f ca="1">_xludf.IFS(F2653=BASE_DATOS!R$2,"N/A",F2653=BASE_DATOS!R$3,"N/A",F2653=BASE_DATOS!R$4,"INDICAR",F2653=BASE_DATOS!R$7,"N/A",F2653=BASE_DATOS!R$5,"INDICAR",F2653=BASE_DATOS!R$6,"INDICAR",F2653=BASE_DATOS!R$8," INDICAR",F2653=BASE_DATOS!R$9," ")</f>
        <v>#NAME?</v>
      </c>
      <c r="H2653" s="121"/>
      <c r="I2653" s="122"/>
      <c r="J2653" s="122"/>
      <c r="K2653" s="122"/>
      <c r="L2653" s="122"/>
      <c r="M2653" s="122"/>
      <c r="N2653" s="123">
        <f t="shared" si="66"/>
        <v>0</v>
      </c>
    </row>
    <row r="2654" spans="1:14" ht="14.5" hidden="1">
      <c r="A2654" s="253"/>
      <c r="B2654" s="137"/>
      <c r="C2654" s="140"/>
      <c r="D2654" s="158"/>
      <c r="E2654" s="140"/>
      <c r="F2654" s="121"/>
      <c r="G2654" s="160" t="e">
        <f ca="1">_xludf.IFS(F2654=BASE_DATOS!R$2,"N/A",F2654=BASE_DATOS!R$3,"N/A",F2654=BASE_DATOS!R$4,"INDICAR",F2654=BASE_DATOS!R$7,"N/A",F2654=BASE_DATOS!R$5,"INDICAR",F2654=BASE_DATOS!R$6,"INDICAR",F2654=BASE_DATOS!R$8," INDICAR",F2654=BASE_DATOS!R$9," ")</f>
        <v>#NAME?</v>
      </c>
      <c r="H2654" s="121"/>
      <c r="I2654" s="122"/>
      <c r="J2654" s="122"/>
      <c r="K2654" s="122"/>
      <c r="L2654" s="122"/>
      <c r="M2654" s="122"/>
      <c r="N2654" s="123">
        <f t="shared" si="66"/>
        <v>0</v>
      </c>
    </row>
    <row r="2655" spans="1:14" ht="14.5" hidden="1">
      <c r="A2655" s="251"/>
      <c r="B2655" s="137"/>
      <c r="C2655" s="138"/>
      <c r="D2655" s="158"/>
      <c r="E2655" s="140"/>
      <c r="F2655" s="121"/>
      <c r="G2655" s="160" t="e">
        <f ca="1">_xludf.IFS(F2655=BASE_DATOS!R$2,"N/A",F2655=BASE_DATOS!R$3,"N/A",F2655=BASE_DATOS!R$4,"INDICAR",F2655=BASE_DATOS!R$7,"N/A",F2655=BASE_DATOS!R$5,"INDICAR",F2655=BASE_DATOS!R$6,"INDICAR",F2655=BASE_DATOS!R$8," INDICAR",F2655=BASE_DATOS!R$9," ")</f>
        <v>#NAME?</v>
      </c>
      <c r="H2655" s="121"/>
      <c r="I2655" s="122"/>
      <c r="J2655" s="122"/>
      <c r="K2655" s="122"/>
      <c r="L2655" s="122"/>
      <c r="M2655" s="122"/>
      <c r="N2655" s="123">
        <f t="shared" si="66"/>
        <v>0</v>
      </c>
    </row>
    <row r="2656" spans="1:14" ht="14.5" hidden="1">
      <c r="A2656" s="252"/>
      <c r="B2656" s="137"/>
      <c r="C2656" s="138"/>
      <c r="D2656" s="158"/>
      <c r="E2656" s="140"/>
      <c r="F2656" s="121"/>
      <c r="G2656" s="160" t="e">
        <f ca="1">_xludf.IFS(F2656=BASE_DATOS!R$2,"N/A",F2656=BASE_DATOS!R$3,"N/A",F2656=BASE_DATOS!R$4,"INDICAR",F2656=BASE_DATOS!R$7,"N/A",F2656=BASE_DATOS!R$5,"INDICAR",F2656=BASE_DATOS!R$6,"INDICAR",F2656=BASE_DATOS!R$8," INDICAR",F2656=BASE_DATOS!R$9," ")</f>
        <v>#NAME?</v>
      </c>
      <c r="H2656" s="121"/>
      <c r="I2656" s="122"/>
      <c r="J2656" s="122"/>
      <c r="K2656" s="122"/>
      <c r="L2656" s="122"/>
      <c r="M2656" s="122"/>
      <c r="N2656" s="123">
        <f t="shared" si="66"/>
        <v>0</v>
      </c>
    </row>
    <row r="2657" spans="1:14" ht="14.5" hidden="1">
      <c r="A2657" s="252"/>
      <c r="B2657" s="137"/>
      <c r="C2657" s="138"/>
      <c r="D2657" s="158"/>
      <c r="E2657" s="140"/>
      <c r="F2657" s="121"/>
      <c r="G2657" s="160" t="e">
        <f ca="1">_xludf.IFS(F2657=BASE_DATOS!R$2,"N/A",F2657=BASE_DATOS!R$3,"N/A",F2657=BASE_DATOS!R$4,"INDICAR",F2657=BASE_DATOS!R$7,"N/A",F2657=BASE_DATOS!R$5,"INDICAR",F2657=BASE_DATOS!R$6,"INDICAR",F2657=BASE_DATOS!R$8," INDICAR",F2657=BASE_DATOS!R$9," ")</f>
        <v>#NAME?</v>
      </c>
      <c r="H2657" s="121"/>
      <c r="I2657" s="122"/>
      <c r="J2657" s="122"/>
      <c r="K2657" s="122"/>
      <c r="L2657" s="122"/>
      <c r="M2657" s="122"/>
      <c r="N2657" s="123">
        <f t="shared" si="66"/>
        <v>0</v>
      </c>
    </row>
    <row r="2658" spans="1:14" ht="14.5" hidden="1">
      <c r="A2658" s="252"/>
      <c r="B2658" s="137"/>
      <c r="C2658" s="138"/>
      <c r="D2658" s="158"/>
      <c r="E2658" s="140"/>
      <c r="F2658" s="121"/>
      <c r="G2658" s="160" t="e">
        <f ca="1">_xludf.IFS(F2658=BASE_DATOS!R$2,"N/A",F2658=BASE_DATOS!R$3,"N/A",F2658=BASE_DATOS!R$4,"INDICAR",F2658=BASE_DATOS!R$7,"N/A",F2658=BASE_DATOS!R$5,"INDICAR",F2658=BASE_DATOS!R$6,"INDICAR",F2658=BASE_DATOS!R$8," INDICAR",F2658=BASE_DATOS!R$9," ")</f>
        <v>#NAME?</v>
      </c>
      <c r="H2658" s="121"/>
      <c r="I2658" s="122"/>
      <c r="J2658" s="122"/>
      <c r="K2658" s="122"/>
      <c r="L2658" s="122"/>
      <c r="M2658" s="122"/>
      <c r="N2658" s="123">
        <f t="shared" si="66"/>
        <v>0</v>
      </c>
    </row>
    <row r="2659" spans="1:14" ht="14.5" hidden="1">
      <c r="A2659" s="252"/>
      <c r="B2659" s="137"/>
      <c r="C2659" s="138"/>
      <c r="D2659" s="158"/>
      <c r="E2659" s="140"/>
      <c r="F2659" s="121"/>
      <c r="G2659" s="160" t="e">
        <f ca="1">_xludf.IFS(F2659=BASE_DATOS!R$2,"N/A",F2659=BASE_DATOS!R$3,"N/A",F2659=BASE_DATOS!R$4,"INDICAR",F2659=BASE_DATOS!R$7,"N/A",F2659=BASE_DATOS!R$5,"INDICAR",F2659=BASE_DATOS!R$6,"INDICAR",F2659=BASE_DATOS!R$8," INDICAR",F2659=BASE_DATOS!R$9," ")</f>
        <v>#NAME?</v>
      </c>
      <c r="H2659" s="121"/>
      <c r="I2659" s="122"/>
      <c r="J2659" s="122"/>
      <c r="K2659" s="122"/>
      <c r="L2659" s="122"/>
      <c r="M2659" s="122"/>
      <c r="N2659" s="123">
        <f t="shared" si="66"/>
        <v>0</v>
      </c>
    </row>
    <row r="2660" spans="1:14" ht="14.5" hidden="1">
      <c r="A2660" s="252"/>
      <c r="B2660" s="137"/>
      <c r="C2660" s="138"/>
      <c r="D2660" s="158"/>
      <c r="E2660" s="140"/>
      <c r="F2660" s="121"/>
      <c r="G2660" s="160" t="e">
        <f ca="1">_xludf.IFS(F2660=BASE_DATOS!R$2,"N/A",F2660=BASE_DATOS!R$3,"N/A",F2660=BASE_DATOS!R$4,"INDICAR",F2660=BASE_DATOS!R$7,"N/A",F2660=BASE_DATOS!R$5,"INDICAR",F2660=BASE_DATOS!R$6,"INDICAR",F2660=BASE_DATOS!R$8," INDICAR",F2660=BASE_DATOS!R$9," ")</f>
        <v>#NAME?</v>
      </c>
      <c r="H2660" s="121"/>
      <c r="I2660" s="122"/>
      <c r="J2660" s="122"/>
      <c r="K2660" s="122"/>
      <c r="L2660" s="122"/>
      <c r="M2660" s="122"/>
      <c r="N2660" s="123">
        <f t="shared" si="66"/>
        <v>0</v>
      </c>
    </row>
    <row r="2661" spans="1:14" ht="14.5" hidden="1">
      <c r="A2661" s="252"/>
      <c r="B2661" s="137"/>
      <c r="C2661" s="138"/>
      <c r="D2661" s="158"/>
      <c r="E2661" s="140"/>
      <c r="F2661" s="121"/>
      <c r="G2661" s="160" t="e">
        <f ca="1">_xludf.IFS(F2661=BASE_DATOS!R$2,"N/A",F2661=BASE_DATOS!R$3,"N/A",F2661=BASE_DATOS!R$4,"INDICAR",F2661=BASE_DATOS!R$7,"N/A",F2661=BASE_DATOS!R$5,"INDICAR",F2661=BASE_DATOS!R$6,"INDICAR",F2661=BASE_DATOS!R$8," INDICAR",F2661=BASE_DATOS!R$9," ")</f>
        <v>#NAME?</v>
      </c>
      <c r="H2661" s="121"/>
      <c r="I2661" s="122"/>
      <c r="J2661" s="122"/>
      <c r="K2661" s="122"/>
      <c r="L2661" s="122"/>
      <c r="M2661" s="122"/>
      <c r="N2661" s="123">
        <f t="shared" si="66"/>
        <v>0</v>
      </c>
    </row>
    <row r="2662" spans="1:14" ht="14.5" hidden="1">
      <c r="A2662" s="252"/>
      <c r="B2662" s="137"/>
      <c r="C2662" s="138"/>
      <c r="D2662" s="158"/>
      <c r="E2662" s="140"/>
      <c r="F2662" s="121"/>
      <c r="G2662" s="160" t="e">
        <f ca="1">_xludf.IFS(F2662=BASE_DATOS!R$2,"N/A",F2662=BASE_DATOS!R$3,"N/A",F2662=BASE_DATOS!R$4,"INDICAR",F2662=BASE_DATOS!R$7,"N/A",F2662=BASE_DATOS!R$5,"INDICAR",F2662=BASE_DATOS!R$6,"INDICAR",F2662=BASE_DATOS!R$8," INDICAR",F2662=BASE_DATOS!R$9," ")</f>
        <v>#NAME?</v>
      </c>
      <c r="H2662" s="121"/>
      <c r="I2662" s="122"/>
      <c r="J2662" s="122"/>
      <c r="K2662" s="122"/>
      <c r="L2662" s="122"/>
      <c r="M2662" s="122"/>
      <c r="N2662" s="123">
        <f t="shared" si="66"/>
        <v>0</v>
      </c>
    </row>
    <row r="2663" spans="1:14" ht="14.5" hidden="1">
      <c r="A2663" s="252"/>
      <c r="B2663" s="137"/>
      <c r="C2663" s="138"/>
      <c r="D2663" s="158"/>
      <c r="E2663" s="140"/>
      <c r="F2663" s="121"/>
      <c r="G2663" s="160" t="e">
        <f ca="1">_xludf.IFS(F2663=BASE_DATOS!R$2,"N/A",F2663=BASE_DATOS!R$3,"N/A",F2663=BASE_DATOS!R$4,"INDICAR",F2663=BASE_DATOS!R$7,"N/A",F2663=BASE_DATOS!R$5,"INDICAR",F2663=BASE_DATOS!R$6,"INDICAR",F2663=BASE_DATOS!R$8," INDICAR",F2663=BASE_DATOS!R$9," ")</f>
        <v>#NAME?</v>
      </c>
      <c r="H2663" s="121"/>
      <c r="I2663" s="122"/>
      <c r="J2663" s="122"/>
      <c r="K2663" s="122"/>
      <c r="L2663" s="122"/>
      <c r="M2663" s="122"/>
      <c r="N2663" s="123">
        <f t="shared" si="66"/>
        <v>0</v>
      </c>
    </row>
    <row r="2664" spans="1:14" ht="14.5" hidden="1">
      <c r="A2664" s="252"/>
      <c r="B2664" s="137"/>
      <c r="C2664" s="138"/>
      <c r="D2664" s="158"/>
      <c r="E2664" s="140"/>
      <c r="F2664" s="121"/>
      <c r="G2664" s="160" t="e">
        <f ca="1">_xludf.IFS(F2664=BASE_DATOS!R$2,"N/A",F2664=BASE_DATOS!R$3,"N/A",F2664=BASE_DATOS!R$4,"INDICAR",F2664=BASE_DATOS!R$7,"N/A",F2664=BASE_DATOS!R$5,"INDICAR",F2664=BASE_DATOS!R$6,"INDICAR",F2664=BASE_DATOS!R$8," INDICAR",F2664=BASE_DATOS!R$9," ")</f>
        <v>#NAME?</v>
      </c>
      <c r="H2664" s="121"/>
      <c r="I2664" s="122"/>
      <c r="J2664" s="122"/>
      <c r="K2664" s="122"/>
      <c r="L2664" s="122"/>
      <c r="M2664" s="122"/>
      <c r="N2664" s="123">
        <f t="shared" si="66"/>
        <v>0</v>
      </c>
    </row>
    <row r="2665" spans="1:14" ht="14.5" hidden="1">
      <c r="A2665" s="253"/>
      <c r="B2665" s="137"/>
      <c r="C2665" s="140"/>
      <c r="D2665" s="158"/>
      <c r="E2665" s="140"/>
      <c r="F2665" s="121"/>
      <c r="G2665" s="160" t="e">
        <f ca="1">_xludf.IFS(F2665=BASE_DATOS!R$2,"N/A",F2665=BASE_DATOS!R$3,"N/A",F2665=BASE_DATOS!R$4,"INDICAR",F2665=BASE_DATOS!R$7,"N/A",F2665=BASE_DATOS!R$5,"INDICAR",F2665=BASE_DATOS!R$6,"INDICAR",F2665=BASE_DATOS!R$8," INDICAR",F2665=BASE_DATOS!R$9," ")</f>
        <v>#NAME?</v>
      </c>
      <c r="H2665" s="121"/>
      <c r="I2665" s="122"/>
      <c r="J2665" s="122"/>
      <c r="K2665" s="122"/>
      <c r="L2665" s="122"/>
      <c r="M2665" s="122"/>
      <c r="N2665" s="123">
        <f t="shared" si="66"/>
        <v>0</v>
      </c>
    </row>
    <row r="2666" spans="1:14" ht="14.5">
      <c r="A2666" s="142"/>
      <c r="B2666" s="143"/>
      <c r="C2666" s="142"/>
      <c r="D2666" s="142"/>
      <c r="E2666" s="142"/>
      <c r="F2666" s="142"/>
      <c r="G2666" s="142"/>
      <c r="H2666" s="142"/>
      <c r="I2666" s="142"/>
      <c r="J2666" s="143"/>
      <c r="K2666" s="143"/>
      <c r="L2666" s="143"/>
      <c r="M2666" s="143"/>
      <c r="N2666" s="144"/>
    </row>
    <row r="2667" spans="1:14" ht="14.5">
      <c r="A2667" s="145"/>
      <c r="B2667" s="146"/>
      <c r="C2667" s="145"/>
      <c r="D2667" s="145"/>
      <c r="E2667" s="145"/>
      <c r="F2667" s="145"/>
      <c r="G2667" s="145"/>
      <c r="H2667" s="145"/>
      <c r="I2667" s="145"/>
      <c r="J2667" s="146"/>
      <c r="K2667" s="146"/>
      <c r="L2667" s="146"/>
      <c r="M2667" s="146"/>
      <c r="N2667" s="147"/>
    </row>
    <row r="2668" spans="1:14" ht="24" customHeight="1">
      <c r="A2668" s="254" t="s">
        <v>413</v>
      </c>
      <c r="B2668" s="255"/>
      <c r="C2668" s="254" t="s">
        <v>376</v>
      </c>
      <c r="D2668" s="256"/>
      <c r="E2668" s="256"/>
      <c r="F2668" s="256"/>
      <c r="G2668" s="256"/>
      <c r="H2668" s="256"/>
      <c r="I2668" s="256"/>
      <c r="J2668" s="256"/>
      <c r="K2668" s="256"/>
      <c r="L2668" s="256"/>
      <c r="M2668" s="256"/>
      <c r="N2668" s="255"/>
    </row>
    <row r="2669" spans="1:14" ht="31">
      <c r="A2669" s="99" t="s">
        <v>19</v>
      </c>
      <c r="B2669" s="257" t="s">
        <v>90</v>
      </c>
      <c r="C2669" s="255"/>
      <c r="D2669" s="99" t="s">
        <v>447</v>
      </c>
      <c r="E2669" s="258" t="str">
        <f t="array" ref="E2669">INDEX(BASE_DATOS!U$2:U$103,MATCH(C2668,BASE_DATOS!W$2:W$103,0))</f>
        <v>Fortalecer las iniciativas académicas orientadas a la innovación y transferencia del conocimiento que potencie la vinculación de la acción sustantiva para la creación de valor en los diversos sectores y la sociedad</v>
      </c>
      <c r="F2669" s="256"/>
      <c r="G2669" s="256"/>
      <c r="H2669" s="256"/>
      <c r="I2669" s="256"/>
      <c r="J2669" s="256"/>
      <c r="K2669" s="256"/>
      <c r="L2669" s="256"/>
      <c r="M2669" s="256"/>
      <c r="N2669" s="255"/>
    </row>
    <row r="2670" spans="1:14" ht="27" customHeight="1">
      <c r="A2670" s="259" t="s">
        <v>415</v>
      </c>
      <c r="B2670" s="260" t="s">
        <v>385</v>
      </c>
      <c r="C2670" s="261"/>
      <c r="D2670" s="262"/>
      <c r="E2670" s="268" t="s">
        <v>416</v>
      </c>
      <c r="F2670" s="273" t="str">
        <f t="array" ref="F2670">INDEX(BASE_DATOS!Y$2:Y$103,MATCH(B2670,BASE_DATOS!X$2:X$103,0))</f>
        <v>P. Institucionales E.O. 
P. de Calidad 
P.I. para la ejecución de acciones externas con contraprestación presupuestaria o financiera 
P.I. Desarrollo regional 
P.I. Investigación universitaria 
P.I. Extensión Universitaria 
P. Artísticas y Culturales de la UNA 
P.I. para promover la ética en la UNA 
P. para la incorporación de las TIC en los procesos académicos</v>
      </c>
      <c r="G2670" s="247"/>
      <c r="H2670" s="247"/>
      <c r="I2670" s="274" t="s">
        <v>417</v>
      </c>
      <c r="J2670" s="283" t="str">
        <f t="array" ref="J2670">INDEX(BASE_DATOS!Z$2:Z$103,MATCH(B2670,BASE_DATOS!X$2:X$103,0))</f>
        <v>Cantidad de acciones de propiedad intelectual</v>
      </c>
      <c r="K2670" s="256"/>
      <c r="L2670" s="256"/>
      <c r="M2670" s="256"/>
      <c r="N2670" s="255"/>
    </row>
    <row r="2671" spans="1:14" ht="22.5" customHeight="1">
      <c r="A2671" s="252"/>
      <c r="B2671" s="263"/>
      <c r="C2671" s="247"/>
      <c r="D2671" s="264"/>
      <c r="E2671" s="252"/>
      <c r="F2671" s="247"/>
      <c r="G2671" s="247"/>
      <c r="H2671" s="247"/>
      <c r="I2671" s="252"/>
      <c r="J2671" s="276"/>
      <c r="K2671" s="256"/>
      <c r="L2671" s="256"/>
      <c r="M2671" s="256"/>
      <c r="N2671" s="255"/>
    </row>
    <row r="2672" spans="1:14" ht="22.5" customHeight="1">
      <c r="A2672" s="252"/>
      <c r="B2672" s="263"/>
      <c r="C2672" s="247"/>
      <c r="D2672" s="264"/>
      <c r="E2672" s="252"/>
      <c r="F2672" s="247"/>
      <c r="G2672" s="247"/>
      <c r="H2672" s="247"/>
      <c r="I2672" s="252"/>
      <c r="J2672" s="276"/>
      <c r="K2672" s="256"/>
      <c r="L2672" s="256"/>
      <c r="M2672" s="256"/>
      <c r="N2672" s="255"/>
    </row>
    <row r="2673" spans="1:14" ht="22.5" customHeight="1">
      <c r="A2673" s="253"/>
      <c r="B2673" s="265"/>
      <c r="C2673" s="266"/>
      <c r="D2673" s="267"/>
      <c r="E2673" s="253"/>
      <c r="F2673" s="266"/>
      <c r="G2673" s="266"/>
      <c r="H2673" s="266"/>
      <c r="I2673" s="253"/>
      <c r="J2673" s="276"/>
      <c r="K2673" s="256"/>
      <c r="L2673" s="256"/>
      <c r="M2673" s="256"/>
      <c r="N2673" s="255"/>
    </row>
    <row r="2674" spans="1:14" ht="21.75" customHeight="1">
      <c r="A2674" s="269" t="s">
        <v>418</v>
      </c>
      <c r="B2674" s="269" t="s">
        <v>419</v>
      </c>
      <c r="C2674" s="270" t="s">
        <v>420</v>
      </c>
      <c r="D2674" s="269" t="s">
        <v>421</v>
      </c>
      <c r="E2674" s="269" t="s">
        <v>422</v>
      </c>
      <c r="F2674" s="272" t="s">
        <v>16</v>
      </c>
      <c r="G2674" s="269" t="s">
        <v>423</v>
      </c>
      <c r="H2674" s="269" t="s">
        <v>424</v>
      </c>
      <c r="I2674" s="271" t="s">
        <v>425</v>
      </c>
      <c r="J2674" s="256"/>
      <c r="K2674" s="256"/>
      <c r="L2674" s="256"/>
      <c r="M2674" s="256"/>
      <c r="N2674" s="255"/>
    </row>
    <row r="2675" spans="1:14" ht="22.5" customHeight="1">
      <c r="A2675" s="253"/>
      <c r="B2675" s="253"/>
      <c r="C2675" s="253"/>
      <c r="D2675" s="253"/>
      <c r="E2675" s="253"/>
      <c r="F2675" s="265"/>
      <c r="G2675" s="253"/>
      <c r="H2675" s="253"/>
      <c r="I2675" s="100">
        <v>2023</v>
      </c>
      <c r="J2675" s="100">
        <v>2024</v>
      </c>
      <c r="K2675" s="100">
        <v>2025</v>
      </c>
      <c r="L2675" s="100">
        <v>2026</v>
      </c>
      <c r="M2675" s="100">
        <v>2027</v>
      </c>
      <c r="N2675" s="148" t="s">
        <v>426</v>
      </c>
    </row>
    <row r="2676" spans="1:14" ht="29">
      <c r="A2676" s="248" t="s">
        <v>1022</v>
      </c>
      <c r="B2676" s="137" t="s">
        <v>39</v>
      </c>
      <c r="C2676" s="138" t="s">
        <v>1023</v>
      </c>
      <c r="D2676" s="162">
        <v>1</v>
      </c>
      <c r="E2676" s="103">
        <v>0</v>
      </c>
      <c r="F2676" s="126" t="s">
        <v>25</v>
      </c>
      <c r="G2676" s="141" t="e">
        <f ca="1">_xludf.IFS(F2676=BASE_DATOS!R$2,"N/A",F2676=BASE_DATOS!R$3,"N/A",F2676=BASE_DATOS!R$4,"INDICAR",F2676=BASE_DATOS!R$7,"N/A",F2676=BASE_DATOS!R$5,"INDICAR",F2676=BASE_DATOS!R$6,"INDICAR",F2676=BASE_DATOS!R$8," INDICAR",F2676=BASE_DATOS!R$9," ")</f>
        <v>#NAME?</v>
      </c>
      <c r="H2676" s="114" t="s">
        <v>430</v>
      </c>
      <c r="I2676" s="154">
        <v>0.35</v>
      </c>
      <c r="J2676" s="154">
        <v>0.2</v>
      </c>
      <c r="K2676" s="154">
        <v>0.15</v>
      </c>
      <c r="L2676" s="154">
        <v>0.15</v>
      </c>
      <c r="M2676" s="154">
        <v>0.15</v>
      </c>
      <c r="N2676" s="129">
        <f t="shared" ref="N2676:N2708" si="67">SUM(I2676:M2676)</f>
        <v>1</v>
      </c>
    </row>
    <row r="2677" spans="1:14" ht="37.5">
      <c r="A2677" s="249"/>
      <c r="B2677" s="137" t="s">
        <v>71</v>
      </c>
      <c r="C2677" s="138" t="s">
        <v>1024</v>
      </c>
      <c r="D2677" s="158">
        <v>1</v>
      </c>
      <c r="E2677" s="140">
        <v>0</v>
      </c>
      <c r="F2677" s="121" t="s">
        <v>25</v>
      </c>
      <c r="G2677" s="160" t="e">
        <f ca="1">_xludf.IFS(F2677=BASE_DATOS!R$2,"N/A",F2677=BASE_DATOS!R$3,"N/A",F2677=BASE_DATOS!R$4,"INDICAR",F2677=BASE_DATOS!R$7,"N/A",F2677=BASE_DATOS!R$5,"INDICAR",F2677=BASE_DATOS!R$6,"INDICAR",F2677=BASE_DATOS!R$8," INDICAR",F2677=BASE_DATOS!R$9," ")</f>
        <v>#NAME?</v>
      </c>
      <c r="H2677" s="121" t="s">
        <v>509</v>
      </c>
      <c r="I2677" s="122">
        <v>0</v>
      </c>
      <c r="J2677" s="122">
        <v>0.25</v>
      </c>
      <c r="K2677" s="122">
        <v>0.25</v>
      </c>
      <c r="L2677" s="122">
        <v>0.25</v>
      </c>
      <c r="M2677" s="122">
        <v>0.25</v>
      </c>
      <c r="N2677" s="123">
        <f t="shared" si="67"/>
        <v>1</v>
      </c>
    </row>
    <row r="2678" spans="1:14" ht="37.5">
      <c r="A2678" s="249"/>
      <c r="B2678" s="137" t="s">
        <v>55</v>
      </c>
      <c r="C2678" s="138" t="s">
        <v>745</v>
      </c>
      <c r="D2678" s="158">
        <v>1</v>
      </c>
      <c r="E2678" s="140">
        <v>0</v>
      </c>
      <c r="F2678" s="121" t="s">
        <v>25</v>
      </c>
      <c r="G2678" s="160" t="e">
        <f ca="1">_xludf.IFS(F2678=BASE_DATOS!R$2,"N/A",F2678=BASE_DATOS!R$3,"N/A",F2678=BASE_DATOS!R$4,"INDICAR",F2678=BASE_DATOS!R$7,"N/A",F2678=BASE_DATOS!R$5,"INDICAR",F2678=BASE_DATOS!R$6,"INDICAR",F2678=BASE_DATOS!R$8," INDICAR",F2678=BASE_DATOS!R$9," ")</f>
        <v>#NAME?</v>
      </c>
      <c r="H2678" s="121" t="s">
        <v>430</v>
      </c>
      <c r="I2678" s="122">
        <v>0.2</v>
      </c>
      <c r="J2678" s="122">
        <v>0.2</v>
      </c>
      <c r="K2678" s="122">
        <v>0.2</v>
      </c>
      <c r="L2678" s="122">
        <v>0.2</v>
      </c>
      <c r="M2678" s="122">
        <v>0.2</v>
      </c>
      <c r="N2678" s="123">
        <f t="shared" si="67"/>
        <v>1</v>
      </c>
    </row>
    <row r="2679" spans="1:14" ht="37.5">
      <c r="A2679" s="249"/>
      <c r="B2679" s="137" t="s">
        <v>55</v>
      </c>
      <c r="C2679" s="138" t="s">
        <v>1025</v>
      </c>
      <c r="D2679" s="158">
        <v>1</v>
      </c>
      <c r="E2679" s="140">
        <v>0</v>
      </c>
      <c r="F2679" s="121" t="s">
        <v>25</v>
      </c>
      <c r="G2679" s="160" t="e">
        <f ca="1">_xludf.IFS(F2679=BASE_DATOS!R$2,"N/A",F2679=BASE_DATOS!R$3,"N/A",F2679=BASE_DATOS!R$4,"INDICAR",F2679=BASE_DATOS!R$7,"N/A",F2679=BASE_DATOS!R$5,"INDICAR",F2679=BASE_DATOS!R$6,"INDICAR",F2679=BASE_DATOS!R$8," INDICAR",F2679=BASE_DATOS!R$9," ")</f>
        <v>#NAME?</v>
      </c>
      <c r="H2679" s="121" t="s">
        <v>430</v>
      </c>
      <c r="I2679" s="122">
        <v>0.2</v>
      </c>
      <c r="J2679" s="122">
        <v>0.2</v>
      </c>
      <c r="K2679" s="122">
        <v>0.2</v>
      </c>
      <c r="L2679" s="122">
        <v>0.2</v>
      </c>
      <c r="M2679" s="122">
        <v>0.2</v>
      </c>
      <c r="N2679" s="123">
        <f t="shared" si="67"/>
        <v>1</v>
      </c>
    </row>
    <row r="2680" spans="1:14" ht="29">
      <c r="A2680" s="249"/>
      <c r="B2680" s="137" t="s">
        <v>55</v>
      </c>
      <c r="C2680" s="138" t="s">
        <v>497</v>
      </c>
      <c r="D2680" s="158">
        <v>1</v>
      </c>
      <c r="E2680" s="140">
        <v>0</v>
      </c>
      <c r="F2680" s="121" t="s">
        <v>25</v>
      </c>
      <c r="G2680" s="160" t="e">
        <f ca="1">_xludf.IFS(F2680=BASE_DATOS!R$2,"N/A",F2680=BASE_DATOS!R$3,"N/A",F2680=BASE_DATOS!R$4,"INDICAR",F2680=BASE_DATOS!R$7,"N/A",F2680=BASE_DATOS!R$5,"INDICAR",F2680=BASE_DATOS!R$6,"INDICAR",F2680=BASE_DATOS!R$8," INDICAR",F2680=BASE_DATOS!R$9," ")</f>
        <v>#NAME?</v>
      </c>
      <c r="H2680" s="121" t="s">
        <v>430</v>
      </c>
      <c r="I2680" s="122">
        <v>0.1</v>
      </c>
      <c r="J2680" s="122">
        <v>0.1</v>
      </c>
      <c r="K2680" s="122">
        <v>0.2</v>
      </c>
      <c r="L2680" s="122">
        <v>0.3</v>
      </c>
      <c r="M2680" s="122">
        <v>0.3</v>
      </c>
      <c r="N2680" s="123">
        <f t="shared" si="67"/>
        <v>1</v>
      </c>
    </row>
    <row r="2681" spans="1:14" ht="37.5">
      <c r="A2681" s="249"/>
      <c r="B2681" s="137" t="s">
        <v>142</v>
      </c>
      <c r="C2681" s="140" t="s">
        <v>1026</v>
      </c>
      <c r="D2681" s="158">
        <v>1</v>
      </c>
      <c r="E2681" s="140">
        <v>0</v>
      </c>
      <c r="F2681" s="121" t="s">
        <v>25</v>
      </c>
      <c r="G2681" s="160" t="e">
        <f ca="1">_xludf.IFS(F2681=BASE_DATOS!R$2,"N/A",F2681=BASE_DATOS!R$3,"N/A",F2681=BASE_DATOS!R$4,"INDICAR",F2681=BASE_DATOS!R$7,"N/A",F2681=BASE_DATOS!R$5,"INDICAR",F2681=BASE_DATOS!R$6,"INDICAR",F2681=BASE_DATOS!R$8," INDICAR",F2681=BASE_DATOS!R$9," ")</f>
        <v>#NAME?</v>
      </c>
      <c r="H2681" s="121" t="s">
        <v>500</v>
      </c>
      <c r="I2681" s="122"/>
      <c r="J2681" s="122"/>
      <c r="K2681" s="122"/>
      <c r="L2681" s="122">
        <v>0.5</v>
      </c>
      <c r="M2681" s="122">
        <v>0.5</v>
      </c>
      <c r="N2681" s="123">
        <f t="shared" si="67"/>
        <v>1</v>
      </c>
    </row>
    <row r="2682" spans="1:14" ht="14.5" hidden="1">
      <c r="A2682" s="249"/>
      <c r="B2682" s="137"/>
      <c r="C2682" s="138"/>
      <c r="D2682" s="158"/>
      <c r="E2682" s="140"/>
      <c r="F2682" s="121"/>
      <c r="G2682" s="160" t="e">
        <f ca="1">_xludf.IFS(F2682=BASE_DATOS!R$2,"N/A",F2682=BASE_DATOS!R$3,"N/A",F2682=BASE_DATOS!R$4,"INDICAR",F2682=BASE_DATOS!R$7,"N/A",F2682=BASE_DATOS!R$5,"INDICAR",F2682=BASE_DATOS!R$6,"INDICAR",F2682=BASE_DATOS!R$8," INDICAR",F2682=BASE_DATOS!R$9," ")</f>
        <v>#NAME?</v>
      </c>
      <c r="H2682" s="121"/>
      <c r="I2682" s="122"/>
      <c r="J2682" s="122"/>
      <c r="K2682" s="122"/>
      <c r="L2682" s="122"/>
      <c r="M2682" s="122"/>
      <c r="N2682" s="123">
        <f t="shared" si="67"/>
        <v>0</v>
      </c>
    </row>
    <row r="2683" spans="1:14" ht="14.5" hidden="1">
      <c r="A2683" s="249"/>
      <c r="B2683" s="137"/>
      <c r="C2683" s="138"/>
      <c r="D2683" s="158"/>
      <c r="E2683" s="140"/>
      <c r="F2683" s="121"/>
      <c r="G2683" s="160" t="e">
        <f ca="1">_xludf.IFS(F2683=BASE_DATOS!R$2,"N/A",F2683=BASE_DATOS!R$3,"N/A",F2683=BASE_DATOS!R$4,"INDICAR",F2683=BASE_DATOS!R$7,"N/A",F2683=BASE_DATOS!R$5,"INDICAR",F2683=BASE_DATOS!R$6,"INDICAR",F2683=BASE_DATOS!R$8," INDICAR",F2683=BASE_DATOS!R$9," ")</f>
        <v>#NAME?</v>
      </c>
      <c r="H2683" s="121"/>
      <c r="I2683" s="122"/>
      <c r="J2683" s="122"/>
      <c r="K2683" s="122"/>
      <c r="L2683" s="122"/>
      <c r="M2683" s="122"/>
      <c r="N2683" s="123">
        <f t="shared" si="67"/>
        <v>0</v>
      </c>
    </row>
    <row r="2684" spans="1:14" ht="14.5" hidden="1">
      <c r="A2684" s="249"/>
      <c r="B2684" s="137"/>
      <c r="C2684" s="138"/>
      <c r="D2684" s="158"/>
      <c r="E2684" s="140"/>
      <c r="F2684" s="121"/>
      <c r="G2684" s="160" t="e">
        <f ca="1">_xludf.IFS(F2684=BASE_DATOS!R$2,"N/A",F2684=BASE_DATOS!R$3,"N/A",F2684=BASE_DATOS!R$4,"INDICAR",F2684=BASE_DATOS!R$7,"N/A",F2684=BASE_DATOS!R$5,"INDICAR",F2684=BASE_DATOS!R$6,"INDICAR",F2684=BASE_DATOS!R$8," INDICAR",F2684=BASE_DATOS!R$9," ")</f>
        <v>#NAME?</v>
      </c>
      <c r="H2684" s="121"/>
      <c r="I2684" s="122"/>
      <c r="J2684" s="122"/>
      <c r="K2684" s="122"/>
      <c r="L2684" s="122"/>
      <c r="M2684" s="122"/>
      <c r="N2684" s="123">
        <f t="shared" si="67"/>
        <v>0</v>
      </c>
    </row>
    <row r="2685" spans="1:14" ht="14.5" hidden="1">
      <c r="A2685" s="249"/>
      <c r="B2685" s="137"/>
      <c r="C2685" s="138"/>
      <c r="D2685" s="158"/>
      <c r="E2685" s="140"/>
      <c r="F2685" s="121"/>
      <c r="G2685" s="160" t="e">
        <f ca="1">_xludf.IFS(F2685=BASE_DATOS!R$2,"N/A",F2685=BASE_DATOS!R$3,"N/A",F2685=BASE_DATOS!R$4,"INDICAR",F2685=BASE_DATOS!R$7,"N/A",F2685=BASE_DATOS!R$5,"INDICAR",F2685=BASE_DATOS!R$6,"INDICAR",F2685=BASE_DATOS!R$8," INDICAR",F2685=BASE_DATOS!R$9," ")</f>
        <v>#NAME?</v>
      </c>
      <c r="H2685" s="121"/>
      <c r="I2685" s="122"/>
      <c r="J2685" s="122"/>
      <c r="K2685" s="122"/>
      <c r="L2685" s="122"/>
      <c r="M2685" s="122"/>
      <c r="N2685" s="123">
        <f t="shared" si="67"/>
        <v>0</v>
      </c>
    </row>
    <row r="2686" spans="1:14" ht="14.5" hidden="1">
      <c r="A2686" s="250"/>
      <c r="B2686" s="137"/>
      <c r="C2686" s="140"/>
      <c r="D2686" s="158"/>
      <c r="E2686" s="140"/>
      <c r="F2686" s="121"/>
      <c r="G2686" s="160" t="e">
        <f ca="1">_xludf.IFS(F2686=BASE_DATOS!R$2,"N/A",F2686=BASE_DATOS!R$3,"N/A",F2686=BASE_DATOS!R$4,"INDICAR",F2686=BASE_DATOS!R$7,"N/A",F2686=BASE_DATOS!R$5,"INDICAR",F2686=BASE_DATOS!R$6,"INDICAR",F2686=BASE_DATOS!R$8," INDICAR",F2686=BASE_DATOS!R$9," ")</f>
        <v>#NAME?</v>
      </c>
      <c r="H2686" s="121"/>
      <c r="I2686" s="122"/>
      <c r="J2686" s="122"/>
      <c r="K2686" s="122"/>
      <c r="L2686" s="122"/>
      <c r="M2686" s="122"/>
      <c r="N2686" s="123">
        <f t="shared" si="67"/>
        <v>0</v>
      </c>
    </row>
    <row r="2687" spans="1:14" ht="14.5" hidden="1">
      <c r="A2687" s="251"/>
      <c r="B2687" s="137"/>
      <c r="C2687" s="138"/>
      <c r="D2687" s="158"/>
      <c r="E2687" s="140"/>
      <c r="F2687" s="121"/>
      <c r="G2687" s="160" t="e">
        <f ca="1">_xludf.IFS(F2687=BASE_DATOS!R$2,"N/A",F2687=BASE_DATOS!R$3,"N/A",F2687=BASE_DATOS!R$4,"INDICAR",F2687=BASE_DATOS!R$7,"N/A",F2687=BASE_DATOS!R$5,"INDICAR",F2687=BASE_DATOS!R$6,"INDICAR",F2687=BASE_DATOS!R$8," INDICAR",F2687=BASE_DATOS!R$9," ")</f>
        <v>#NAME?</v>
      </c>
      <c r="H2687" s="121"/>
      <c r="I2687" s="122"/>
      <c r="J2687" s="122"/>
      <c r="K2687" s="122"/>
      <c r="L2687" s="122"/>
      <c r="M2687" s="122"/>
      <c r="N2687" s="123">
        <f t="shared" si="67"/>
        <v>0</v>
      </c>
    </row>
    <row r="2688" spans="1:14" ht="14.5" hidden="1">
      <c r="A2688" s="252"/>
      <c r="B2688" s="137"/>
      <c r="C2688" s="138"/>
      <c r="D2688" s="158"/>
      <c r="E2688" s="140"/>
      <c r="F2688" s="121"/>
      <c r="G2688" s="160" t="e">
        <f ca="1">_xludf.IFS(F2688=BASE_DATOS!R$2,"N/A",F2688=BASE_DATOS!R$3,"N/A",F2688=BASE_DATOS!R$4,"INDICAR",F2688=BASE_DATOS!R$7,"N/A",F2688=BASE_DATOS!R$5,"INDICAR",F2688=BASE_DATOS!R$6,"INDICAR",F2688=BASE_DATOS!R$8," INDICAR",F2688=BASE_DATOS!R$9," ")</f>
        <v>#NAME?</v>
      </c>
      <c r="H2688" s="121"/>
      <c r="I2688" s="122"/>
      <c r="J2688" s="122"/>
      <c r="K2688" s="122"/>
      <c r="L2688" s="122"/>
      <c r="M2688" s="122"/>
      <c r="N2688" s="123">
        <f t="shared" si="67"/>
        <v>0</v>
      </c>
    </row>
    <row r="2689" spans="1:14" ht="14.5" hidden="1">
      <c r="A2689" s="252"/>
      <c r="B2689" s="137"/>
      <c r="C2689" s="138"/>
      <c r="D2689" s="158"/>
      <c r="E2689" s="140"/>
      <c r="F2689" s="121"/>
      <c r="G2689" s="160" t="e">
        <f ca="1">_xludf.IFS(F2689=BASE_DATOS!R$2,"N/A",F2689=BASE_DATOS!R$3,"N/A",F2689=BASE_DATOS!R$4,"INDICAR",F2689=BASE_DATOS!R$7,"N/A",F2689=BASE_DATOS!R$5,"INDICAR",F2689=BASE_DATOS!R$6,"INDICAR",F2689=BASE_DATOS!R$8," INDICAR",F2689=BASE_DATOS!R$9," ")</f>
        <v>#NAME?</v>
      </c>
      <c r="H2689" s="121"/>
      <c r="I2689" s="122"/>
      <c r="J2689" s="122"/>
      <c r="K2689" s="122"/>
      <c r="L2689" s="122"/>
      <c r="M2689" s="122"/>
      <c r="N2689" s="123">
        <f t="shared" si="67"/>
        <v>0</v>
      </c>
    </row>
    <row r="2690" spans="1:14" ht="14.5" hidden="1">
      <c r="A2690" s="252"/>
      <c r="B2690" s="137"/>
      <c r="C2690" s="138"/>
      <c r="D2690" s="158"/>
      <c r="E2690" s="140"/>
      <c r="F2690" s="121"/>
      <c r="G2690" s="160" t="e">
        <f ca="1">_xludf.IFS(F2690=BASE_DATOS!R$2,"N/A",F2690=BASE_DATOS!R$3,"N/A",F2690=BASE_DATOS!R$4,"INDICAR",F2690=BASE_DATOS!R$7,"N/A",F2690=BASE_DATOS!R$5,"INDICAR",F2690=BASE_DATOS!R$6,"INDICAR",F2690=BASE_DATOS!R$8," INDICAR",F2690=BASE_DATOS!R$9," ")</f>
        <v>#NAME?</v>
      </c>
      <c r="H2690" s="121"/>
      <c r="I2690" s="122"/>
      <c r="J2690" s="122"/>
      <c r="K2690" s="122"/>
      <c r="L2690" s="122"/>
      <c r="M2690" s="122"/>
      <c r="N2690" s="123">
        <f t="shared" si="67"/>
        <v>0</v>
      </c>
    </row>
    <row r="2691" spans="1:14" ht="14.5" hidden="1">
      <c r="A2691" s="252"/>
      <c r="B2691" s="137"/>
      <c r="C2691" s="138"/>
      <c r="D2691" s="158"/>
      <c r="E2691" s="140"/>
      <c r="F2691" s="121"/>
      <c r="G2691" s="160" t="e">
        <f ca="1">_xludf.IFS(F2691=BASE_DATOS!R$2,"N/A",F2691=BASE_DATOS!R$3,"N/A",F2691=BASE_DATOS!R$4,"INDICAR",F2691=BASE_DATOS!R$7,"N/A",F2691=BASE_DATOS!R$5,"INDICAR",F2691=BASE_DATOS!R$6,"INDICAR",F2691=BASE_DATOS!R$8," INDICAR",F2691=BASE_DATOS!R$9," ")</f>
        <v>#NAME?</v>
      </c>
      <c r="H2691" s="121"/>
      <c r="I2691" s="122"/>
      <c r="J2691" s="122"/>
      <c r="K2691" s="122"/>
      <c r="L2691" s="122"/>
      <c r="M2691" s="122"/>
      <c r="N2691" s="123">
        <f t="shared" si="67"/>
        <v>0</v>
      </c>
    </row>
    <row r="2692" spans="1:14" ht="14.5" hidden="1">
      <c r="A2692" s="252"/>
      <c r="B2692" s="137"/>
      <c r="C2692" s="138"/>
      <c r="D2692" s="158"/>
      <c r="E2692" s="140"/>
      <c r="F2692" s="121"/>
      <c r="G2692" s="160" t="e">
        <f ca="1">_xludf.IFS(F2692=BASE_DATOS!R$2,"N/A",F2692=BASE_DATOS!R$3,"N/A",F2692=BASE_DATOS!R$4,"INDICAR",F2692=BASE_DATOS!R$7,"N/A",F2692=BASE_DATOS!R$5,"INDICAR",F2692=BASE_DATOS!R$6,"INDICAR",F2692=BASE_DATOS!R$8," INDICAR",F2692=BASE_DATOS!R$9," ")</f>
        <v>#NAME?</v>
      </c>
      <c r="H2692" s="121"/>
      <c r="I2692" s="122"/>
      <c r="J2692" s="122"/>
      <c r="K2692" s="122"/>
      <c r="L2692" s="122"/>
      <c r="M2692" s="122"/>
      <c r="N2692" s="123">
        <f t="shared" si="67"/>
        <v>0</v>
      </c>
    </row>
    <row r="2693" spans="1:14" ht="14.5" hidden="1">
      <c r="A2693" s="252"/>
      <c r="B2693" s="137"/>
      <c r="C2693" s="138"/>
      <c r="D2693" s="158"/>
      <c r="E2693" s="140"/>
      <c r="F2693" s="121"/>
      <c r="G2693" s="160" t="e">
        <f ca="1">_xludf.IFS(F2693=BASE_DATOS!R$2,"N/A",F2693=BASE_DATOS!R$3,"N/A",F2693=BASE_DATOS!R$4,"INDICAR",F2693=BASE_DATOS!R$7,"N/A",F2693=BASE_DATOS!R$5,"INDICAR",F2693=BASE_DATOS!R$6,"INDICAR",F2693=BASE_DATOS!R$8," INDICAR",F2693=BASE_DATOS!R$9," ")</f>
        <v>#NAME?</v>
      </c>
      <c r="H2693" s="121"/>
      <c r="I2693" s="122"/>
      <c r="J2693" s="122"/>
      <c r="K2693" s="122"/>
      <c r="L2693" s="122"/>
      <c r="M2693" s="122"/>
      <c r="N2693" s="123">
        <f t="shared" si="67"/>
        <v>0</v>
      </c>
    </row>
    <row r="2694" spans="1:14" ht="14.5" hidden="1">
      <c r="A2694" s="252"/>
      <c r="B2694" s="137"/>
      <c r="C2694" s="138"/>
      <c r="D2694" s="158"/>
      <c r="E2694" s="140"/>
      <c r="F2694" s="121"/>
      <c r="G2694" s="160" t="e">
        <f ca="1">_xludf.IFS(F2694=BASE_DATOS!R$2,"N/A",F2694=BASE_DATOS!R$3,"N/A",F2694=BASE_DATOS!R$4,"INDICAR",F2694=BASE_DATOS!R$7,"N/A",F2694=BASE_DATOS!R$5,"INDICAR",F2694=BASE_DATOS!R$6,"INDICAR",F2694=BASE_DATOS!R$8," INDICAR",F2694=BASE_DATOS!R$9," ")</f>
        <v>#NAME?</v>
      </c>
      <c r="H2694" s="121"/>
      <c r="I2694" s="122"/>
      <c r="J2694" s="122"/>
      <c r="K2694" s="122"/>
      <c r="L2694" s="122"/>
      <c r="M2694" s="122"/>
      <c r="N2694" s="123">
        <f t="shared" si="67"/>
        <v>0</v>
      </c>
    </row>
    <row r="2695" spans="1:14" ht="14.5" hidden="1">
      <c r="A2695" s="252"/>
      <c r="B2695" s="137"/>
      <c r="C2695" s="138"/>
      <c r="D2695" s="158"/>
      <c r="E2695" s="140"/>
      <c r="F2695" s="121"/>
      <c r="G2695" s="160" t="e">
        <f ca="1">_xludf.IFS(F2695=BASE_DATOS!R$2,"N/A",F2695=BASE_DATOS!R$3,"N/A",F2695=BASE_DATOS!R$4,"INDICAR",F2695=BASE_DATOS!R$7,"N/A",F2695=BASE_DATOS!R$5,"INDICAR",F2695=BASE_DATOS!R$6,"INDICAR",F2695=BASE_DATOS!R$8," INDICAR",F2695=BASE_DATOS!R$9," ")</f>
        <v>#NAME?</v>
      </c>
      <c r="H2695" s="121"/>
      <c r="I2695" s="122"/>
      <c r="J2695" s="122"/>
      <c r="K2695" s="122"/>
      <c r="L2695" s="122"/>
      <c r="M2695" s="122"/>
      <c r="N2695" s="123">
        <f t="shared" si="67"/>
        <v>0</v>
      </c>
    </row>
    <row r="2696" spans="1:14" ht="14.5" hidden="1">
      <c r="A2696" s="252"/>
      <c r="B2696" s="137"/>
      <c r="C2696" s="138"/>
      <c r="D2696" s="158"/>
      <c r="E2696" s="140"/>
      <c r="F2696" s="121"/>
      <c r="G2696" s="160" t="e">
        <f ca="1">_xludf.IFS(F2696=BASE_DATOS!R$2,"N/A",F2696=BASE_DATOS!R$3,"N/A",F2696=BASE_DATOS!R$4,"INDICAR",F2696=BASE_DATOS!R$7,"N/A",F2696=BASE_DATOS!R$5,"INDICAR",F2696=BASE_DATOS!R$6,"INDICAR",F2696=BASE_DATOS!R$8," INDICAR",F2696=BASE_DATOS!R$9," ")</f>
        <v>#NAME?</v>
      </c>
      <c r="H2696" s="121"/>
      <c r="I2696" s="122"/>
      <c r="J2696" s="122"/>
      <c r="K2696" s="122"/>
      <c r="L2696" s="122"/>
      <c r="M2696" s="122"/>
      <c r="N2696" s="123">
        <f t="shared" si="67"/>
        <v>0</v>
      </c>
    </row>
    <row r="2697" spans="1:14" ht="14.5" hidden="1">
      <c r="A2697" s="253"/>
      <c r="B2697" s="137"/>
      <c r="C2697" s="140"/>
      <c r="D2697" s="158"/>
      <c r="E2697" s="140"/>
      <c r="F2697" s="121"/>
      <c r="G2697" s="160" t="e">
        <f ca="1">_xludf.IFS(F2697=BASE_DATOS!R$2,"N/A",F2697=BASE_DATOS!R$3,"N/A",F2697=BASE_DATOS!R$4,"INDICAR",F2697=BASE_DATOS!R$7,"N/A",F2697=BASE_DATOS!R$5,"INDICAR",F2697=BASE_DATOS!R$6,"INDICAR",F2697=BASE_DATOS!R$8," INDICAR",F2697=BASE_DATOS!R$9," ")</f>
        <v>#NAME?</v>
      </c>
      <c r="H2697" s="121"/>
      <c r="I2697" s="122"/>
      <c r="J2697" s="122"/>
      <c r="K2697" s="122"/>
      <c r="L2697" s="122"/>
      <c r="M2697" s="122"/>
      <c r="N2697" s="123">
        <f t="shared" si="67"/>
        <v>0</v>
      </c>
    </row>
    <row r="2698" spans="1:14" ht="14.5" hidden="1">
      <c r="A2698" s="251"/>
      <c r="B2698" s="137"/>
      <c r="C2698" s="138"/>
      <c r="D2698" s="158"/>
      <c r="E2698" s="140"/>
      <c r="F2698" s="121"/>
      <c r="G2698" s="160" t="e">
        <f ca="1">_xludf.IFS(F2698=BASE_DATOS!R$2,"N/A",F2698=BASE_DATOS!R$3,"N/A",F2698=BASE_DATOS!R$4,"INDICAR",F2698=BASE_DATOS!R$7,"N/A",F2698=BASE_DATOS!R$5,"INDICAR",F2698=BASE_DATOS!R$6,"INDICAR",F2698=BASE_DATOS!R$8," INDICAR",F2698=BASE_DATOS!R$9," ")</f>
        <v>#NAME?</v>
      </c>
      <c r="H2698" s="121"/>
      <c r="I2698" s="122"/>
      <c r="J2698" s="122"/>
      <c r="K2698" s="122"/>
      <c r="L2698" s="122"/>
      <c r="M2698" s="122"/>
      <c r="N2698" s="123">
        <f t="shared" si="67"/>
        <v>0</v>
      </c>
    </row>
    <row r="2699" spans="1:14" ht="14.5" hidden="1">
      <c r="A2699" s="252"/>
      <c r="B2699" s="137"/>
      <c r="C2699" s="138"/>
      <c r="D2699" s="158"/>
      <c r="E2699" s="140"/>
      <c r="F2699" s="121"/>
      <c r="G2699" s="160" t="e">
        <f ca="1">_xludf.IFS(F2699=BASE_DATOS!R$2,"N/A",F2699=BASE_DATOS!R$3,"N/A",F2699=BASE_DATOS!R$4,"INDICAR",F2699=BASE_DATOS!R$7,"N/A",F2699=BASE_DATOS!R$5,"INDICAR",F2699=BASE_DATOS!R$6,"INDICAR",F2699=BASE_DATOS!R$8," INDICAR",F2699=BASE_DATOS!R$9," ")</f>
        <v>#NAME?</v>
      </c>
      <c r="H2699" s="121"/>
      <c r="I2699" s="122"/>
      <c r="J2699" s="122"/>
      <c r="K2699" s="122"/>
      <c r="L2699" s="122"/>
      <c r="M2699" s="122"/>
      <c r="N2699" s="123">
        <f t="shared" si="67"/>
        <v>0</v>
      </c>
    </row>
    <row r="2700" spans="1:14" ht="14.5" hidden="1">
      <c r="A2700" s="252"/>
      <c r="B2700" s="137"/>
      <c r="C2700" s="138"/>
      <c r="D2700" s="158"/>
      <c r="E2700" s="140"/>
      <c r="F2700" s="121"/>
      <c r="G2700" s="160" t="e">
        <f ca="1">_xludf.IFS(F2700=BASE_DATOS!R$2,"N/A",F2700=BASE_DATOS!R$3,"N/A",F2700=BASE_DATOS!R$4,"INDICAR",F2700=BASE_DATOS!R$7,"N/A",F2700=BASE_DATOS!R$5,"INDICAR",F2700=BASE_DATOS!R$6,"INDICAR",F2700=BASE_DATOS!R$8," INDICAR",F2700=BASE_DATOS!R$9," ")</f>
        <v>#NAME?</v>
      </c>
      <c r="H2700" s="121"/>
      <c r="I2700" s="122"/>
      <c r="J2700" s="122"/>
      <c r="K2700" s="122"/>
      <c r="L2700" s="122"/>
      <c r="M2700" s="122"/>
      <c r="N2700" s="123">
        <f t="shared" si="67"/>
        <v>0</v>
      </c>
    </row>
    <row r="2701" spans="1:14" ht="14.5" hidden="1">
      <c r="A2701" s="252"/>
      <c r="B2701" s="137"/>
      <c r="C2701" s="138"/>
      <c r="D2701" s="158"/>
      <c r="E2701" s="140"/>
      <c r="F2701" s="121"/>
      <c r="G2701" s="160" t="e">
        <f ca="1">_xludf.IFS(F2701=BASE_DATOS!R$2,"N/A",F2701=BASE_DATOS!R$3,"N/A",F2701=BASE_DATOS!R$4,"INDICAR",F2701=BASE_DATOS!R$7,"N/A",F2701=BASE_DATOS!R$5,"INDICAR",F2701=BASE_DATOS!R$6,"INDICAR",F2701=BASE_DATOS!R$8," INDICAR",F2701=BASE_DATOS!R$9," ")</f>
        <v>#NAME?</v>
      </c>
      <c r="H2701" s="121"/>
      <c r="I2701" s="122"/>
      <c r="J2701" s="122"/>
      <c r="K2701" s="122"/>
      <c r="L2701" s="122"/>
      <c r="M2701" s="122"/>
      <c r="N2701" s="123">
        <f t="shared" si="67"/>
        <v>0</v>
      </c>
    </row>
    <row r="2702" spans="1:14" ht="14.5" hidden="1">
      <c r="A2702" s="252"/>
      <c r="B2702" s="137"/>
      <c r="C2702" s="138"/>
      <c r="D2702" s="158"/>
      <c r="E2702" s="140"/>
      <c r="F2702" s="121"/>
      <c r="G2702" s="160" t="e">
        <f ca="1">_xludf.IFS(F2702=BASE_DATOS!R$2,"N/A",F2702=BASE_DATOS!R$3,"N/A",F2702=BASE_DATOS!R$4,"INDICAR",F2702=BASE_DATOS!R$7,"N/A",F2702=BASE_DATOS!R$5,"INDICAR",F2702=BASE_DATOS!R$6,"INDICAR",F2702=BASE_DATOS!R$8," INDICAR",F2702=BASE_DATOS!R$9," ")</f>
        <v>#NAME?</v>
      </c>
      <c r="H2702" s="121"/>
      <c r="I2702" s="122"/>
      <c r="J2702" s="122"/>
      <c r="K2702" s="122"/>
      <c r="L2702" s="122"/>
      <c r="M2702" s="122"/>
      <c r="N2702" s="123">
        <f t="shared" si="67"/>
        <v>0</v>
      </c>
    </row>
    <row r="2703" spans="1:14" ht="14.5" hidden="1">
      <c r="A2703" s="252"/>
      <c r="B2703" s="137"/>
      <c r="C2703" s="138"/>
      <c r="D2703" s="158"/>
      <c r="E2703" s="140"/>
      <c r="F2703" s="121"/>
      <c r="G2703" s="160" t="e">
        <f ca="1">_xludf.IFS(F2703=BASE_DATOS!R$2,"N/A",F2703=BASE_DATOS!R$3,"N/A",F2703=BASE_DATOS!R$4,"INDICAR",F2703=BASE_DATOS!R$7,"N/A",F2703=BASE_DATOS!R$5,"INDICAR",F2703=BASE_DATOS!R$6,"INDICAR",F2703=BASE_DATOS!R$8," INDICAR",F2703=BASE_DATOS!R$9," ")</f>
        <v>#NAME?</v>
      </c>
      <c r="H2703" s="121"/>
      <c r="I2703" s="122"/>
      <c r="J2703" s="122"/>
      <c r="K2703" s="122"/>
      <c r="L2703" s="122"/>
      <c r="M2703" s="122"/>
      <c r="N2703" s="123">
        <f t="shared" si="67"/>
        <v>0</v>
      </c>
    </row>
    <row r="2704" spans="1:14" ht="14.5" hidden="1">
      <c r="A2704" s="252"/>
      <c r="B2704" s="137"/>
      <c r="C2704" s="138"/>
      <c r="D2704" s="158"/>
      <c r="E2704" s="140"/>
      <c r="F2704" s="121"/>
      <c r="G2704" s="160" t="e">
        <f ca="1">_xludf.IFS(F2704=BASE_DATOS!R$2,"N/A",F2704=BASE_DATOS!R$3,"N/A",F2704=BASE_DATOS!R$4,"INDICAR",F2704=BASE_DATOS!R$7,"N/A",F2704=BASE_DATOS!R$5,"INDICAR",F2704=BASE_DATOS!R$6,"INDICAR",F2704=BASE_DATOS!R$8," INDICAR",F2704=BASE_DATOS!R$9," ")</f>
        <v>#NAME?</v>
      </c>
      <c r="H2704" s="121"/>
      <c r="I2704" s="122"/>
      <c r="J2704" s="122"/>
      <c r="K2704" s="122"/>
      <c r="L2704" s="122"/>
      <c r="M2704" s="122"/>
      <c r="N2704" s="123">
        <f t="shared" si="67"/>
        <v>0</v>
      </c>
    </row>
    <row r="2705" spans="1:14" ht="14.5" hidden="1">
      <c r="A2705" s="252"/>
      <c r="B2705" s="137"/>
      <c r="C2705" s="138"/>
      <c r="D2705" s="158"/>
      <c r="E2705" s="140"/>
      <c r="F2705" s="121"/>
      <c r="G2705" s="160" t="e">
        <f ca="1">_xludf.IFS(F2705=BASE_DATOS!R$2,"N/A",F2705=BASE_DATOS!R$3,"N/A",F2705=BASE_DATOS!R$4,"INDICAR",F2705=BASE_DATOS!R$7,"N/A",F2705=BASE_DATOS!R$5,"INDICAR",F2705=BASE_DATOS!R$6,"INDICAR",F2705=BASE_DATOS!R$8," INDICAR",F2705=BASE_DATOS!R$9," ")</f>
        <v>#NAME?</v>
      </c>
      <c r="H2705" s="121"/>
      <c r="I2705" s="122"/>
      <c r="J2705" s="122"/>
      <c r="K2705" s="122"/>
      <c r="L2705" s="122"/>
      <c r="M2705" s="122"/>
      <c r="N2705" s="123">
        <f t="shared" si="67"/>
        <v>0</v>
      </c>
    </row>
    <row r="2706" spans="1:14" ht="14.5" hidden="1">
      <c r="A2706" s="252"/>
      <c r="B2706" s="137"/>
      <c r="C2706" s="138"/>
      <c r="D2706" s="158"/>
      <c r="E2706" s="140"/>
      <c r="F2706" s="121"/>
      <c r="G2706" s="160" t="e">
        <f ca="1">_xludf.IFS(F2706=BASE_DATOS!R$2,"N/A",F2706=BASE_DATOS!R$3,"N/A",F2706=BASE_DATOS!R$4,"INDICAR",F2706=BASE_DATOS!R$7,"N/A",F2706=BASE_DATOS!R$5,"INDICAR",F2706=BASE_DATOS!R$6,"INDICAR",F2706=BASE_DATOS!R$8," INDICAR",F2706=BASE_DATOS!R$9," ")</f>
        <v>#NAME?</v>
      </c>
      <c r="H2706" s="121"/>
      <c r="I2706" s="122"/>
      <c r="J2706" s="122"/>
      <c r="K2706" s="122"/>
      <c r="L2706" s="122"/>
      <c r="M2706" s="122"/>
      <c r="N2706" s="123">
        <f t="shared" si="67"/>
        <v>0</v>
      </c>
    </row>
    <row r="2707" spans="1:14" ht="14.5" hidden="1">
      <c r="A2707" s="252"/>
      <c r="B2707" s="137"/>
      <c r="C2707" s="138"/>
      <c r="D2707" s="158"/>
      <c r="E2707" s="140"/>
      <c r="F2707" s="121"/>
      <c r="G2707" s="160" t="e">
        <f ca="1">_xludf.IFS(F2707=BASE_DATOS!R$2,"N/A",F2707=BASE_DATOS!R$3,"N/A",F2707=BASE_DATOS!R$4,"INDICAR",F2707=BASE_DATOS!R$7,"N/A",F2707=BASE_DATOS!R$5,"INDICAR",F2707=BASE_DATOS!R$6,"INDICAR",F2707=BASE_DATOS!R$8," INDICAR",F2707=BASE_DATOS!R$9," ")</f>
        <v>#NAME?</v>
      </c>
      <c r="H2707" s="121"/>
      <c r="I2707" s="122"/>
      <c r="J2707" s="122"/>
      <c r="K2707" s="122"/>
      <c r="L2707" s="122"/>
      <c r="M2707" s="122"/>
      <c r="N2707" s="123">
        <f t="shared" si="67"/>
        <v>0</v>
      </c>
    </row>
    <row r="2708" spans="1:14" ht="14.5" hidden="1">
      <c r="A2708" s="253"/>
      <c r="B2708" s="137"/>
      <c r="C2708" s="140"/>
      <c r="D2708" s="158"/>
      <c r="E2708" s="140"/>
      <c r="F2708" s="121"/>
      <c r="G2708" s="160" t="e">
        <f ca="1">_xludf.IFS(F2708=BASE_DATOS!R$2,"N/A",F2708=BASE_DATOS!R$3,"N/A",F2708=BASE_DATOS!R$4,"INDICAR",F2708=BASE_DATOS!R$7,"N/A",F2708=BASE_DATOS!R$5,"INDICAR",F2708=BASE_DATOS!R$6,"INDICAR",F2708=BASE_DATOS!R$8," INDICAR",F2708=BASE_DATOS!R$9," ")</f>
        <v>#NAME?</v>
      </c>
      <c r="H2708" s="121"/>
      <c r="I2708" s="122"/>
      <c r="J2708" s="122"/>
      <c r="K2708" s="122"/>
      <c r="L2708" s="122"/>
      <c r="M2708" s="122"/>
      <c r="N2708" s="123">
        <f t="shared" si="67"/>
        <v>0</v>
      </c>
    </row>
    <row r="2709" spans="1:14" ht="14.5">
      <c r="A2709" s="142"/>
      <c r="B2709" s="143"/>
      <c r="C2709" s="142"/>
      <c r="D2709" s="142"/>
      <c r="E2709" s="142"/>
      <c r="F2709" s="142"/>
      <c r="G2709" s="142"/>
      <c r="H2709" s="142"/>
      <c r="I2709" s="142"/>
      <c r="J2709" s="143"/>
      <c r="K2709" s="143"/>
      <c r="L2709" s="143"/>
      <c r="M2709" s="143"/>
      <c r="N2709" s="144"/>
    </row>
    <row r="2710" spans="1:14" ht="14.5">
      <c r="A2710" s="145"/>
      <c r="B2710" s="146"/>
      <c r="C2710" s="145"/>
      <c r="D2710" s="145"/>
      <c r="E2710" s="145"/>
      <c r="F2710" s="145"/>
      <c r="G2710" s="145"/>
      <c r="H2710" s="145"/>
      <c r="I2710" s="145"/>
      <c r="J2710" s="146"/>
      <c r="K2710" s="146"/>
      <c r="L2710" s="146"/>
      <c r="M2710" s="146"/>
      <c r="N2710" s="147"/>
    </row>
    <row r="2711" spans="1:14" ht="23.25" customHeight="1">
      <c r="A2711" s="254" t="s">
        <v>413</v>
      </c>
      <c r="B2711" s="255"/>
      <c r="C2711" s="254" t="s">
        <v>376</v>
      </c>
      <c r="D2711" s="256"/>
      <c r="E2711" s="256"/>
      <c r="F2711" s="256"/>
      <c r="G2711" s="256"/>
      <c r="H2711" s="256"/>
      <c r="I2711" s="256"/>
      <c r="J2711" s="256"/>
      <c r="K2711" s="256"/>
      <c r="L2711" s="256"/>
      <c r="M2711" s="256"/>
      <c r="N2711" s="255"/>
    </row>
    <row r="2712" spans="1:14" ht="31">
      <c r="A2712" s="99" t="s">
        <v>19</v>
      </c>
      <c r="B2712" s="254" t="s">
        <v>90</v>
      </c>
      <c r="C2712" s="255"/>
      <c r="D2712" s="99" t="s">
        <v>447</v>
      </c>
      <c r="E2712" s="258" t="str">
        <f t="array" ref="E2712">INDEX(BASE_DATOS!U$2:U$103,MATCH(C2711,BASE_DATOS!W$2:W$103,0))</f>
        <v>Fortalecer las iniciativas académicas orientadas a la innovación y transferencia del conocimiento que potencie la vinculación de la acción sustantiva para la creación de valor en los diversos sectores y la sociedad</v>
      </c>
      <c r="F2712" s="256"/>
      <c r="G2712" s="256"/>
      <c r="H2712" s="256"/>
      <c r="I2712" s="256"/>
      <c r="J2712" s="256"/>
      <c r="K2712" s="256"/>
      <c r="L2712" s="256"/>
      <c r="M2712" s="256"/>
      <c r="N2712" s="255"/>
    </row>
    <row r="2713" spans="1:14" ht="30" customHeight="1">
      <c r="A2713" s="259" t="s">
        <v>415</v>
      </c>
      <c r="B2713" s="277" t="s">
        <v>388</v>
      </c>
      <c r="C2713" s="261"/>
      <c r="D2713" s="262"/>
      <c r="E2713" s="268" t="s">
        <v>416</v>
      </c>
      <c r="F2713" s="273" t="str">
        <f t="array" ref="F2713">INDEX(BASE_DATOS!Y$2:Y$103,MATCH(B2713,BASE_DATOS!X$2:X$103,0))</f>
        <v>P. Institucionales E.O. 
P. de Calidad 
P.I. para la ejecución de acciones externas con contraprestación presupuestaria o financiera 
P. Programa Desarrollo Recursos Humanos 
P.I. para promover la ética en la UNA 
P. para la conservación del patrimonio académico institucional 
P. para la protección y el fomento de la propiedad intelectual generada en la UNA</v>
      </c>
      <c r="G2713" s="247"/>
      <c r="H2713" s="247"/>
      <c r="I2713" s="274" t="s">
        <v>417</v>
      </c>
      <c r="J2713" s="283" t="str">
        <f t="array" ref="J2713">INDEX(BASE_DATOS!Z$2:Z$103,MATCH(B2713,BASE_DATOS!X$2:X$103,0))</f>
        <v>Funcionarios con competencias en esquema de propiedad intelectual para la transferencia de sectores sociales</v>
      </c>
      <c r="K2713" s="256"/>
      <c r="L2713" s="256"/>
      <c r="M2713" s="256"/>
      <c r="N2713" s="255"/>
    </row>
    <row r="2714" spans="1:14" ht="17.25" customHeight="1">
      <c r="A2714" s="252"/>
      <c r="B2714" s="263"/>
      <c r="C2714" s="247"/>
      <c r="D2714" s="264"/>
      <c r="E2714" s="252"/>
      <c r="F2714" s="247"/>
      <c r="G2714" s="247"/>
      <c r="H2714" s="247"/>
      <c r="I2714" s="252"/>
      <c r="J2714" s="276"/>
      <c r="K2714" s="256"/>
      <c r="L2714" s="256"/>
      <c r="M2714" s="256"/>
      <c r="N2714" s="255"/>
    </row>
    <row r="2715" spans="1:14" ht="17.25" customHeight="1">
      <c r="A2715" s="252"/>
      <c r="B2715" s="263"/>
      <c r="C2715" s="247"/>
      <c r="D2715" s="264"/>
      <c r="E2715" s="252"/>
      <c r="F2715" s="247"/>
      <c r="G2715" s="247"/>
      <c r="H2715" s="247"/>
      <c r="I2715" s="252"/>
      <c r="J2715" s="276"/>
      <c r="K2715" s="256"/>
      <c r="L2715" s="256"/>
      <c r="M2715" s="256"/>
      <c r="N2715" s="255"/>
    </row>
    <row r="2716" spans="1:14" ht="17.25" customHeight="1">
      <c r="A2716" s="253"/>
      <c r="B2716" s="265"/>
      <c r="C2716" s="266"/>
      <c r="D2716" s="267"/>
      <c r="E2716" s="253"/>
      <c r="F2716" s="266"/>
      <c r="G2716" s="266"/>
      <c r="H2716" s="266"/>
      <c r="I2716" s="253"/>
      <c r="J2716" s="276"/>
      <c r="K2716" s="256"/>
      <c r="L2716" s="256"/>
      <c r="M2716" s="256"/>
      <c r="N2716" s="255"/>
    </row>
    <row r="2717" spans="1:14" ht="20.25" customHeight="1">
      <c r="A2717" s="269" t="s">
        <v>418</v>
      </c>
      <c r="B2717" s="269" t="s">
        <v>419</v>
      </c>
      <c r="C2717" s="270" t="s">
        <v>420</v>
      </c>
      <c r="D2717" s="269" t="s">
        <v>421</v>
      </c>
      <c r="E2717" s="269" t="s">
        <v>422</v>
      </c>
      <c r="F2717" s="272" t="s">
        <v>16</v>
      </c>
      <c r="G2717" s="269" t="s">
        <v>423</v>
      </c>
      <c r="H2717" s="269" t="s">
        <v>424</v>
      </c>
      <c r="I2717" s="271" t="s">
        <v>425</v>
      </c>
      <c r="J2717" s="256"/>
      <c r="K2717" s="256"/>
      <c r="L2717" s="256"/>
      <c r="M2717" s="256"/>
      <c r="N2717" s="255"/>
    </row>
    <row r="2718" spans="1:14" ht="20.25" customHeight="1">
      <c r="A2718" s="253"/>
      <c r="B2718" s="253"/>
      <c r="C2718" s="253"/>
      <c r="D2718" s="253"/>
      <c r="E2718" s="253"/>
      <c r="F2718" s="265"/>
      <c r="G2718" s="253"/>
      <c r="H2718" s="253"/>
      <c r="I2718" s="100">
        <v>2023</v>
      </c>
      <c r="J2718" s="100">
        <v>2024</v>
      </c>
      <c r="K2718" s="100">
        <v>2025</v>
      </c>
      <c r="L2718" s="100">
        <v>2026</v>
      </c>
      <c r="M2718" s="100">
        <v>2027</v>
      </c>
      <c r="N2718" s="148" t="s">
        <v>426</v>
      </c>
    </row>
    <row r="2719" spans="1:14" ht="37.5">
      <c r="A2719" s="248" t="s">
        <v>1027</v>
      </c>
      <c r="B2719" s="200" t="s">
        <v>135</v>
      </c>
      <c r="C2719" s="138" t="s">
        <v>1028</v>
      </c>
      <c r="D2719" s="162">
        <v>1</v>
      </c>
      <c r="E2719" s="113">
        <v>0</v>
      </c>
      <c r="F2719" s="114" t="s">
        <v>25</v>
      </c>
      <c r="G2719" s="141" t="e">
        <f ca="1">_xludf.IFS(F2719=BASE_DATOS!R$2,"N/A",F2719=BASE_DATOS!R$3,"N/A",F2719=BASE_DATOS!R$4,"INDICAR",F2719=BASE_DATOS!R$7,"N/A",F2719=BASE_DATOS!R$5,"INDICAR",F2719=BASE_DATOS!R$6,"INDICAR",F2719=BASE_DATOS!R$8," INDICAR",F2719=BASE_DATOS!R$9," ")</f>
        <v>#NAME?</v>
      </c>
      <c r="H2719" s="126" t="s">
        <v>466</v>
      </c>
      <c r="I2719" s="165"/>
      <c r="J2719" s="165"/>
      <c r="K2719" s="165">
        <v>0.5</v>
      </c>
      <c r="L2719" s="165">
        <v>0.5</v>
      </c>
      <c r="M2719" s="127"/>
      <c r="N2719" s="129">
        <f t="shared" ref="N2719:N2721" si="68">SUM(I2719:M2719)</f>
        <v>1</v>
      </c>
    </row>
    <row r="2720" spans="1:14" ht="29">
      <c r="A2720" s="249"/>
      <c r="B2720" s="137" t="s">
        <v>39</v>
      </c>
      <c r="C2720" s="138" t="s">
        <v>1029</v>
      </c>
      <c r="D2720" s="162">
        <v>3</v>
      </c>
      <c r="E2720" s="103">
        <v>1</v>
      </c>
      <c r="F2720" s="126" t="s">
        <v>103</v>
      </c>
      <c r="G2720" s="141" t="e">
        <f ca="1">_xludf.IFS(F2720=BASE_DATOS!R$2,"N/A",F2720=BASE_DATOS!R$3,"N/A",F2720=BASE_DATOS!R$4,"INDICAR",F2720=BASE_DATOS!R$7,"N/A",F2720=BASE_DATOS!R$5,"INDICAR",F2720=BASE_DATOS!R$6,"INDICAR",F2720=BASE_DATOS!R$8," INDICAR",F2720=BASE_DATOS!R$9," ")</f>
        <v>#NAME?</v>
      </c>
      <c r="H2720" s="126" t="s">
        <v>430</v>
      </c>
      <c r="I2720" s="127">
        <v>0.2</v>
      </c>
      <c r="J2720" s="127">
        <v>0.2</v>
      </c>
      <c r="K2720" s="127">
        <v>0.2</v>
      </c>
      <c r="L2720" s="127">
        <v>0.2</v>
      </c>
      <c r="M2720" s="127">
        <v>0.2</v>
      </c>
      <c r="N2720" s="123">
        <f t="shared" si="68"/>
        <v>1</v>
      </c>
    </row>
    <row r="2721" spans="1:14" ht="37.5">
      <c r="A2721" s="249"/>
      <c r="B2721" s="137" t="s">
        <v>71</v>
      </c>
      <c r="C2721" s="138" t="s">
        <v>1030</v>
      </c>
      <c r="D2721" s="158">
        <v>2</v>
      </c>
      <c r="E2721" s="140">
        <v>0</v>
      </c>
      <c r="F2721" s="121" t="s">
        <v>25</v>
      </c>
      <c r="G2721" s="160" t="e">
        <f ca="1">_xludf.IFS(F2721=BASE_DATOS!R$2,"N/A",F2721=BASE_DATOS!R$3,"N/A",F2721=BASE_DATOS!R$4,"INDICAR",F2721=BASE_DATOS!R$7,"N/A",F2721=BASE_DATOS!R$5,"INDICAR",F2721=BASE_DATOS!R$6,"INDICAR",F2721=BASE_DATOS!R$8," INDICAR",F2721=BASE_DATOS!R$9," ")</f>
        <v>#NAME?</v>
      </c>
      <c r="H2721" s="121" t="s">
        <v>509</v>
      </c>
      <c r="I2721" s="122">
        <v>0</v>
      </c>
      <c r="J2721" s="122">
        <v>0.1</v>
      </c>
      <c r="K2721" s="122">
        <v>0.15</v>
      </c>
      <c r="L2721" s="122">
        <v>0.25</v>
      </c>
      <c r="M2721" s="122">
        <v>0.5</v>
      </c>
      <c r="N2721" s="123">
        <f t="shared" si="68"/>
        <v>1</v>
      </c>
    </row>
    <row r="2722" spans="1:14" ht="14.5" hidden="1">
      <c r="A2722" s="249"/>
      <c r="B2722" s="137"/>
      <c r="C2722" s="244"/>
      <c r="D2722" s="168"/>
      <c r="E2722" s="242"/>
      <c r="F2722" s="152"/>
      <c r="G2722" s="169"/>
      <c r="H2722" s="152"/>
      <c r="I2722" s="201"/>
      <c r="J2722" s="201"/>
      <c r="K2722" s="201"/>
      <c r="L2722" s="201"/>
      <c r="M2722" s="201"/>
      <c r="N2722" s="171"/>
    </row>
    <row r="2723" spans="1:14" ht="37.5">
      <c r="A2723" s="249"/>
      <c r="B2723" s="137" t="s">
        <v>55</v>
      </c>
      <c r="C2723" s="138" t="s">
        <v>1031</v>
      </c>
      <c r="D2723" s="158">
        <v>1</v>
      </c>
      <c r="E2723" s="140">
        <v>0</v>
      </c>
      <c r="F2723" s="121" t="s">
        <v>25</v>
      </c>
      <c r="G2723" s="160" t="e">
        <f ca="1">_xludf.IFS(F2723=BASE_DATOS!R$2,"N/A",F2723=BASE_DATOS!R$3,"N/A",F2723=BASE_DATOS!R$4,"INDICAR",F2723=BASE_DATOS!R$7,"N/A",F2723=BASE_DATOS!R$5,"INDICAR",F2723=BASE_DATOS!R$6,"INDICAR",F2723=BASE_DATOS!R$8," INDICAR",F2723=BASE_DATOS!R$9," ")</f>
        <v>#NAME?</v>
      </c>
      <c r="H2723" s="121" t="s">
        <v>430</v>
      </c>
      <c r="I2723" s="122">
        <v>0.2</v>
      </c>
      <c r="J2723" s="122">
        <v>0.2</v>
      </c>
      <c r="K2723" s="122">
        <v>0.2</v>
      </c>
      <c r="L2723" s="122">
        <v>0.2</v>
      </c>
      <c r="M2723" s="122">
        <v>0.2</v>
      </c>
      <c r="N2723" s="123">
        <f t="shared" ref="N2723:N2751" si="69">SUM(I2723:M2723)</f>
        <v>1</v>
      </c>
    </row>
    <row r="2724" spans="1:14" ht="60.75" customHeight="1">
      <c r="A2724" s="249"/>
      <c r="B2724" s="137" t="s">
        <v>142</v>
      </c>
      <c r="C2724" s="140" t="s">
        <v>1032</v>
      </c>
      <c r="D2724" s="158">
        <v>1</v>
      </c>
      <c r="E2724" s="140">
        <v>0</v>
      </c>
      <c r="F2724" s="121" t="s">
        <v>25</v>
      </c>
      <c r="G2724" s="160" t="e">
        <f ca="1">_xludf.IFS(F2724=BASE_DATOS!R$2,"N/A",F2724=BASE_DATOS!R$3,"N/A",F2724=BASE_DATOS!R$4,"INDICAR",F2724=BASE_DATOS!R$7,"N/A",F2724=BASE_DATOS!R$5,"INDICAR",F2724=BASE_DATOS!R$6,"INDICAR",F2724=BASE_DATOS!R$8," INDICAR",F2724=BASE_DATOS!R$9," ")</f>
        <v>#NAME?</v>
      </c>
      <c r="H2724" s="121" t="s">
        <v>481</v>
      </c>
      <c r="I2724" s="122"/>
      <c r="J2724" s="122"/>
      <c r="K2724" s="122">
        <v>0.3</v>
      </c>
      <c r="L2724" s="122">
        <v>0.3</v>
      </c>
      <c r="M2724" s="122">
        <v>0.4</v>
      </c>
      <c r="N2724" s="123">
        <f t="shared" si="69"/>
        <v>1</v>
      </c>
    </row>
    <row r="2725" spans="1:14" ht="14.5" hidden="1">
      <c r="A2725" s="249"/>
      <c r="B2725" s="137"/>
      <c r="C2725" s="138"/>
      <c r="D2725" s="158"/>
      <c r="E2725" s="140"/>
      <c r="F2725" s="121"/>
      <c r="G2725" s="160" t="e">
        <f ca="1">_xludf.IFS(F2725=BASE_DATOS!R$2,"N/A",F2725=BASE_DATOS!R$3,"N/A",F2725=BASE_DATOS!R$4,"INDICAR",F2725=BASE_DATOS!R$7,"N/A",F2725=BASE_DATOS!R$5,"INDICAR",F2725=BASE_DATOS!R$6,"INDICAR",F2725=BASE_DATOS!R$8," INDICAR",F2725=BASE_DATOS!R$9," ")</f>
        <v>#NAME?</v>
      </c>
      <c r="H2725" s="121"/>
      <c r="I2725" s="122"/>
      <c r="J2725" s="122"/>
      <c r="K2725" s="122"/>
      <c r="L2725" s="122"/>
      <c r="M2725" s="122"/>
      <c r="N2725" s="123">
        <f t="shared" si="69"/>
        <v>0</v>
      </c>
    </row>
    <row r="2726" spans="1:14" ht="14.5" hidden="1">
      <c r="A2726" s="249"/>
      <c r="B2726" s="137"/>
      <c r="C2726" s="138"/>
      <c r="D2726" s="158"/>
      <c r="E2726" s="140"/>
      <c r="F2726" s="121"/>
      <c r="G2726" s="160" t="e">
        <f ca="1">_xludf.IFS(F2726=BASE_DATOS!R$2,"N/A",F2726=BASE_DATOS!R$3,"N/A",F2726=BASE_DATOS!R$4,"INDICAR",F2726=BASE_DATOS!R$7,"N/A",F2726=BASE_DATOS!R$5,"INDICAR",F2726=BASE_DATOS!R$6,"INDICAR",F2726=BASE_DATOS!R$8," INDICAR",F2726=BASE_DATOS!R$9," ")</f>
        <v>#NAME?</v>
      </c>
      <c r="H2726" s="121"/>
      <c r="I2726" s="122"/>
      <c r="J2726" s="122"/>
      <c r="K2726" s="122"/>
      <c r="L2726" s="122"/>
      <c r="M2726" s="122"/>
      <c r="N2726" s="123">
        <f t="shared" si="69"/>
        <v>0</v>
      </c>
    </row>
    <row r="2727" spans="1:14" ht="14.5" hidden="1">
      <c r="A2727" s="249"/>
      <c r="B2727" s="137"/>
      <c r="C2727" s="138"/>
      <c r="D2727" s="158"/>
      <c r="E2727" s="140"/>
      <c r="F2727" s="121"/>
      <c r="G2727" s="160" t="e">
        <f ca="1">_xludf.IFS(F2727=BASE_DATOS!R$2,"N/A",F2727=BASE_DATOS!R$3,"N/A",F2727=BASE_DATOS!R$4,"INDICAR",F2727=BASE_DATOS!R$7,"N/A",F2727=BASE_DATOS!R$5,"INDICAR",F2727=BASE_DATOS!R$6,"INDICAR",F2727=BASE_DATOS!R$8," INDICAR",F2727=BASE_DATOS!R$9," ")</f>
        <v>#NAME?</v>
      </c>
      <c r="H2727" s="121"/>
      <c r="I2727" s="122"/>
      <c r="J2727" s="122"/>
      <c r="K2727" s="122"/>
      <c r="L2727" s="122"/>
      <c r="M2727" s="122"/>
      <c r="N2727" s="123">
        <f t="shared" si="69"/>
        <v>0</v>
      </c>
    </row>
    <row r="2728" spans="1:14" ht="14.5" hidden="1">
      <c r="A2728" s="249"/>
      <c r="B2728" s="137"/>
      <c r="C2728" s="138"/>
      <c r="D2728" s="158"/>
      <c r="E2728" s="140"/>
      <c r="F2728" s="121"/>
      <c r="G2728" s="160" t="e">
        <f ca="1">_xludf.IFS(F2728=BASE_DATOS!R$2,"N/A",F2728=BASE_DATOS!R$3,"N/A",F2728=BASE_DATOS!R$4,"INDICAR",F2728=BASE_DATOS!R$7,"N/A",F2728=BASE_DATOS!R$5,"INDICAR",F2728=BASE_DATOS!R$6,"INDICAR",F2728=BASE_DATOS!R$8," INDICAR",F2728=BASE_DATOS!R$9," ")</f>
        <v>#NAME?</v>
      </c>
      <c r="H2728" s="121"/>
      <c r="I2728" s="122"/>
      <c r="J2728" s="122"/>
      <c r="K2728" s="122"/>
      <c r="L2728" s="122"/>
      <c r="M2728" s="122"/>
      <c r="N2728" s="123">
        <f t="shared" si="69"/>
        <v>0</v>
      </c>
    </row>
    <row r="2729" spans="1:14" ht="14.5" hidden="1">
      <c r="A2729" s="250"/>
      <c r="B2729" s="137"/>
      <c r="C2729" s="140"/>
      <c r="D2729" s="158"/>
      <c r="E2729" s="140"/>
      <c r="F2729" s="121"/>
      <c r="G2729" s="160" t="e">
        <f ca="1">_xludf.IFS(F2729=BASE_DATOS!R$2,"N/A",F2729=BASE_DATOS!R$3,"N/A",F2729=BASE_DATOS!R$4,"INDICAR",F2729=BASE_DATOS!R$7,"N/A",F2729=BASE_DATOS!R$5,"INDICAR",F2729=BASE_DATOS!R$6,"INDICAR",F2729=BASE_DATOS!R$8," INDICAR",F2729=BASE_DATOS!R$9," ")</f>
        <v>#NAME?</v>
      </c>
      <c r="H2729" s="121"/>
      <c r="I2729" s="122"/>
      <c r="J2729" s="122"/>
      <c r="K2729" s="122"/>
      <c r="L2729" s="122"/>
      <c r="M2729" s="122"/>
      <c r="N2729" s="123">
        <f t="shared" si="69"/>
        <v>0</v>
      </c>
    </row>
    <row r="2730" spans="1:14" ht="14.5" hidden="1">
      <c r="A2730" s="251"/>
      <c r="B2730" s="137"/>
      <c r="C2730" s="138"/>
      <c r="D2730" s="158"/>
      <c r="E2730" s="140"/>
      <c r="F2730" s="121"/>
      <c r="G2730" s="160" t="e">
        <f ca="1">_xludf.IFS(F2730=BASE_DATOS!R$2,"N/A",F2730=BASE_DATOS!R$3,"N/A",F2730=BASE_DATOS!R$4,"INDICAR",F2730=BASE_DATOS!R$7,"N/A",F2730=BASE_DATOS!R$5,"INDICAR",F2730=BASE_DATOS!R$6,"INDICAR",F2730=BASE_DATOS!R$8," INDICAR",F2730=BASE_DATOS!R$9," ")</f>
        <v>#NAME?</v>
      </c>
      <c r="H2730" s="121"/>
      <c r="I2730" s="122"/>
      <c r="J2730" s="122"/>
      <c r="K2730" s="122"/>
      <c r="L2730" s="122"/>
      <c r="M2730" s="122"/>
      <c r="N2730" s="123">
        <f t="shared" si="69"/>
        <v>0</v>
      </c>
    </row>
    <row r="2731" spans="1:14" ht="14.5" hidden="1">
      <c r="A2731" s="252"/>
      <c r="B2731" s="137"/>
      <c r="C2731" s="138"/>
      <c r="D2731" s="158"/>
      <c r="E2731" s="140"/>
      <c r="F2731" s="121"/>
      <c r="G2731" s="160" t="e">
        <f ca="1">_xludf.IFS(F2731=BASE_DATOS!R$2,"N/A",F2731=BASE_DATOS!R$3,"N/A",F2731=BASE_DATOS!R$4,"INDICAR",F2731=BASE_DATOS!R$7,"N/A",F2731=BASE_DATOS!R$5,"INDICAR",F2731=BASE_DATOS!R$6,"INDICAR",F2731=BASE_DATOS!R$8," INDICAR",F2731=BASE_DATOS!R$9," ")</f>
        <v>#NAME?</v>
      </c>
      <c r="H2731" s="121"/>
      <c r="I2731" s="122"/>
      <c r="J2731" s="122"/>
      <c r="K2731" s="122"/>
      <c r="L2731" s="122"/>
      <c r="M2731" s="122"/>
      <c r="N2731" s="123">
        <f t="shared" si="69"/>
        <v>0</v>
      </c>
    </row>
    <row r="2732" spans="1:14" ht="14.5" hidden="1">
      <c r="A2732" s="252"/>
      <c r="B2732" s="137"/>
      <c r="C2732" s="138"/>
      <c r="D2732" s="158"/>
      <c r="E2732" s="140"/>
      <c r="F2732" s="121"/>
      <c r="G2732" s="160" t="e">
        <f ca="1">_xludf.IFS(F2732=BASE_DATOS!R$2,"N/A",F2732=BASE_DATOS!R$3,"N/A",F2732=BASE_DATOS!R$4,"INDICAR",F2732=BASE_DATOS!R$7,"N/A",F2732=BASE_DATOS!R$5,"INDICAR",F2732=BASE_DATOS!R$6,"INDICAR",F2732=BASE_DATOS!R$8," INDICAR",F2732=BASE_DATOS!R$9," ")</f>
        <v>#NAME?</v>
      </c>
      <c r="H2732" s="121"/>
      <c r="I2732" s="122"/>
      <c r="J2732" s="122"/>
      <c r="K2732" s="122"/>
      <c r="L2732" s="122"/>
      <c r="M2732" s="122"/>
      <c r="N2732" s="123">
        <f t="shared" si="69"/>
        <v>0</v>
      </c>
    </row>
    <row r="2733" spans="1:14" ht="14.5" hidden="1">
      <c r="A2733" s="252"/>
      <c r="B2733" s="137"/>
      <c r="C2733" s="138"/>
      <c r="D2733" s="158"/>
      <c r="E2733" s="140"/>
      <c r="F2733" s="121"/>
      <c r="G2733" s="160" t="e">
        <f ca="1">_xludf.IFS(F2733=BASE_DATOS!R$2,"N/A",F2733=BASE_DATOS!R$3,"N/A",F2733=BASE_DATOS!R$4,"INDICAR",F2733=BASE_DATOS!R$7,"N/A",F2733=BASE_DATOS!R$5,"INDICAR",F2733=BASE_DATOS!R$6,"INDICAR",F2733=BASE_DATOS!R$8," INDICAR",F2733=BASE_DATOS!R$9," ")</f>
        <v>#NAME?</v>
      </c>
      <c r="H2733" s="121"/>
      <c r="I2733" s="122"/>
      <c r="J2733" s="122"/>
      <c r="K2733" s="122"/>
      <c r="L2733" s="122"/>
      <c r="M2733" s="122"/>
      <c r="N2733" s="123">
        <f t="shared" si="69"/>
        <v>0</v>
      </c>
    </row>
    <row r="2734" spans="1:14" ht="14.5" hidden="1">
      <c r="A2734" s="252"/>
      <c r="B2734" s="137"/>
      <c r="C2734" s="138"/>
      <c r="D2734" s="158"/>
      <c r="E2734" s="140"/>
      <c r="F2734" s="121"/>
      <c r="G2734" s="160" t="e">
        <f ca="1">_xludf.IFS(F2734=BASE_DATOS!R$2,"N/A",F2734=BASE_DATOS!R$3,"N/A",F2734=BASE_DATOS!R$4,"INDICAR",F2734=BASE_DATOS!R$7,"N/A",F2734=BASE_DATOS!R$5,"INDICAR",F2734=BASE_DATOS!R$6,"INDICAR",F2734=BASE_DATOS!R$8," INDICAR",F2734=BASE_DATOS!R$9," ")</f>
        <v>#NAME?</v>
      </c>
      <c r="H2734" s="121"/>
      <c r="I2734" s="122"/>
      <c r="J2734" s="122"/>
      <c r="K2734" s="122"/>
      <c r="L2734" s="122"/>
      <c r="M2734" s="122"/>
      <c r="N2734" s="123">
        <f t="shared" si="69"/>
        <v>0</v>
      </c>
    </row>
    <row r="2735" spans="1:14" ht="14.5" hidden="1">
      <c r="A2735" s="252"/>
      <c r="B2735" s="137"/>
      <c r="C2735" s="138"/>
      <c r="D2735" s="158"/>
      <c r="E2735" s="140"/>
      <c r="F2735" s="121"/>
      <c r="G2735" s="160" t="e">
        <f ca="1">_xludf.IFS(F2735=BASE_DATOS!R$2,"N/A",F2735=BASE_DATOS!R$3,"N/A",F2735=BASE_DATOS!R$4,"INDICAR",F2735=BASE_DATOS!R$7,"N/A",F2735=BASE_DATOS!R$5,"INDICAR",F2735=BASE_DATOS!R$6,"INDICAR",F2735=BASE_DATOS!R$8," INDICAR",F2735=BASE_DATOS!R$9," ")</f>
        <v>#NAME?</v>
      </c>
      <c r="H2735" s="121"/>
      <c r="I2735" s="122"/>
      <c r="J2735" s="122"/>
      <c r="K2735" s="122"/>
      <c r="L2735" s="122"/>
      <c r="M2735" s="122"/>
      <c r="N2735" s="123">
        <f t="shared" si="69"/>
        <v>0</v>
      </c>
    </row>
    <row r="2736" spans="1:14" ht="14.5" hidden="1">
      <c r="A2736" s="252"/>
      <c r="B2736" s="137"/>
      <c r="C2736" s="138"/>
      <c r="D2736" s="158"/>
      <c r="E2736" s="140"/>
      <c r="F2736" s="121"/>
      <c r="G2736" s="160" t="e">
        <f ca="1">_xludf.IFS(F2736=BASE_DATOS!R$2,"N/A",F2736=BASE_DATOS!R$3,"N/A",F2736=BASE_DATOS!R$4,"INDICAR",F2736=BASE_DATOS!R$7,"N/A",F2736=BASE_DATOS!R$5,"INDICAR",F2736=BASE_DATOS!R$6,"INDICAR",F2736=BASE_DATOS!R$8," INDICAR",F2736=BASE_DATOS!R$9," ")</f>
        <v>#NAME?</v>
      </c>
      <c r="H2736" s="121"/>
      <c r="I2736" s="122"/>
      <c r="J2736" s="122"/>
      <c r="K2736" s="122"/>
      <c r="L2736" s="122"/>
      <c r="M2736" s="122"/>
      <c r="N2736" s="123">
        <f t="shared" si="69"/>
        <v>0</v>
      </c>
    </row>
    <row r="2737" spans="1:14" ht="14.5" hidden="1">
      <c r="A2737" s="252"/>
      <c r="B2737" s="137"/>
      <c r="C2737" s="138"/>
      <c r="D2737" s="158"/>
      <c r="E2737" s="140"/>
      <c r="F2737" s="121"/>
      <c r="G2737" s="160" t="e">
        <f ca="1">_xludf.IFS(F2737=BASE_DATOS!R$2,"N/A",F2737=BASE_DATOS!R$3,"N/A",F2737=BASE_DATOS!R$4,"INDICAR",F2737=BASE_DATOS!R$7,"N/A",F2737=BASE_DATOS!R$5,"INDICAR",F2737=BASE_DATOS!R$6,"INDICAR",F2737=BASE_DATOS!R$8," INDICAR",F2737=BASE_DATOS!R$9," ")</f>
        <v>#NAME?</v>
      </c>
      <c r="H2737" s="121"/>
      <c r="I2737" s="122"/>
      <c r="J2737" s="122"/>
      <c r="K2737" s="122"/>
      <c r="L2737" s="122"/>
      <c r="M2737" s="122"/>
      <c r="N2737" s="123">
        <f t="shared" si="69"/>
        <v>0</v>
      </c>
    </row>
    <row r="2738" spans="1:14" ht="14.5" hidden="1">
      <c r="A2738" s="252"/>
      <c r="B2738" s="137"/>
      <c r="C2738" s="138"/>
      <c r="D2738" s="158"/>
      <c r="E2738" s="140"/>
      <c r="F2738" s="121"/>
      <c r="G2738" s="160" t="e">
        <f ca="1">_xludf.IFS(F2738=BASE_DATOS!R$2,"N/A",F2738=BASE_DATOS!R$3,"N/A",F2738=BASE_DATOS!R$4,"INDICAR",F2738=BASE_DATOS!R$7,"N/A",F2738=BASE_DATOS!R$5,"INDICAR",F2738=BASE_DATOS!R$6,"INDICAR",F2738=BASE_DATOS!R$8," INDICAR",F2738=BASE_DATOS!R$9," ")</f>
        <v>#NAME?</v>
      </c>
      <c r="H2738" s="121"/>
      <c r="I2738" s="122"/>
      <c r="J2738" s="122"/>
      <c r="K2738" s="122"/>
      <c r="L2738" s="122"/>
      <c r="M2738" s="122"/>
      <c r="N2738" s="123">
        <f t="shared" si="69"/>
        <v>0</v>
      </c>
    </row>
    <row r="2739" spans="1:14" ht="14.5" hidden="1">
      <c r="A2739" s="252"/>
      <c r="B2739" s="137"/>
      <c r="C2739" s="138"/>
      <c r="D2739" s="158"/>
      <c r="E2739" s="140"/>
      <c r="F2739" s="121"/>
      <c r="G2739" s="160" t="e">
        <f ca="1">_xludf.IFS(F2739=BASE_DATOS!R$2,"N/A",F2739=BASE_DATOS!R$3,"N/A",F2739=BASE_DATOS!R$4,"INDICAR",F2739=BASE_DATOS!R$7,"N/A",F2739=BASE_DATOS!R$5,"INDICAR",F2739=BASE_DATOS!R$6,"INDICAR",F2739=BASE_DATOS!R$8," INDICAR",F2739=BASE_DATOS!R$9," ")</f>
        <v>#NAME?</v>
      </c>
      <c r="H2739" s="121"/>
      <c r="I2739" s="122"/>
      <c r="J2739" s="122"/>
      <c r="K2739" s="122"/>
      <c r="L2739" s="122"/>
      <c r="M2739" s="122"/>
      <c r="N2739" s="123">
        <f t="shared" si="69"/>
        <v>0</v>
      </c>
    </row>
    <row r="2740" spans="1:14" ht="14.5" hidden="1">
      <c r="A2740" s="253"/>
      <c r="B2740" s="137"/>
      <c r="C2740" s="140"/>
      <c r="D2740" s="158"/>
      <c r="E2740" s="140"/>
      <c r="F2740" s="121"/>
      <c r="G2740" s="160" t="e">
        <f ca="1">_xludf.IFS(F2740=BASE_DATOS!R$2,"N/A",F2740=BASE_DATOS!R$3,"N/A",F2740=BASE_DATOS!R$4,"INDICAR",F2740=BASE_DATOS!R$7,"N/A",F2740=BASE_DATOS!R$5,"INDICAR",F2740=BASE_DATOS!R$6,"INDICAR",F2740=BASE_DATOS!R$8," INDICAR",F2740=BASE_DATOS!R$9," ")</f>
        <v>#NAME?</v>
      </c>
      <c r="H2740" s="121"/>
      <c r="I2740" s="122"/>
      <c r="J2740" s="122"/>
      <c r="K2740" s="122"/>
      <c r="L2740" s="122"/>
      <c r="M2740" s="122"/>
      <c r="N2740" s="123">
        <f t="shared" si="69"/>
        <v>0</v>
      </c>
    </row>
    <row r="2741" spans="1:14" ht="14.5" hidden="1">
      <c r="A2741" s="251"/>
      <c r="B2741" s="137"/>
      <c r="C2741" s="138"/>
      <c r="D2741" s="158"/>
      <c r="E2741" s="140"/>
      <c r="F2741" s="121"/>
      <c r="G2741" s="160" t="e">
        <f ca="1">_xludf.IFS(F2741=BASE_DATOS!R$2,"N/A",F2741=BASE_DATOS!R$3,"N/A",F2741=BASE_DATOS!R$4,"INDICAR",F2741=BASE_DATOS!R$7,"N/A",F2741=BASE_DATOS!R$5,"INDICAR",F2741=BASE_DATOS!R$6,"INDICAR",F2741=BASE_DATOS!R$8," INDICAR",F2741=BASE_DATOS!R$9," ")</f>
        <v>#NAME?</v>
      </c>
      <c r="H2741" s="121"/>
      <c r="I2741" s="122"/>
      <c r="J2741" s="122"/>
      <c r="K2741" s="122"/>
      <c r="L2741" s="122"/>
      <c r="M2741" s="122"/>
      <c r="N2741" s="123">
        <f t="shared" si="69"/>
        <v>0</v>
      </c>
    </row>
    <row r="2742" spans="1:14" ht="14.5" hidden="1">
      <c r="A2742" s="252"/>
      <c r="B2742" s="137"/>
      <c r="C2742" s="138"/>
      <c r="D2742" s="158"/>
      <c r="E2742" s="140"/>
      <c r="F2742" s="121"/>
      <c r="G2742" s="160" t="e">
        <f ca="1">_xludf.IFS(F2742=BASE_DATOS!R$2,"N/A",F2742=BASE_DATOS!R$3,"N/A",F2742=BASE_DATOS!R$4,"INDICAR",F2742=BASE_DATOS!R$7,"N/A",F2742=BASE_DATOS!R$5,"INDICAR",F2742=BASE_DATOS!R$6,"INDICAR",F2742=BASE_DATOS!R$8," INDICAR",F2742=BASE_DATOS!R$9," ")</f>
        <v>#NAME?</v>
      </c>
      <c r="H2742" s="121"/>
      <c r="I2742" s="122"/>
      <c r="J2742" s="122"/>
      <c r="K2742" s="122"/>
      <c r="L2742" s="122"/>
      <c r="M2742" s="122"/>
      <c r="N2742" s="123">
        <f t="shared" si="69"/>
        <v>0</v>
      </c>
    </row>
    <row r="2743" spans="1:14" ht="14.5" hidden="1">
      <c r="A2743" s="252"/>
      <c r="B2743" s="137"/>
      <c r="C2743" s="138"/>
      <c r="D2743" s="158"/>
      <c r="E2743" s="140"/>
      <c r="F2743" s="121"/>
      <c r="G2743" s="160" t="e">
        <f ca="1">_xludf.IFS(F2743=BASE_DATOS!R$2,"N/A",F2743=BASE_DATOS!R$3,"N/A",F2743=BASE_DATOS!R$4,"INDICAR",F2743=BASE_DATOS!R$7,"N/A",F2743=BASE_DATOS!R$5,"INDICAR",F2743=BASE_DATOS!R$6,"INDICAR",F2743=BASE_DATOS!R$8," INDICAR",F2743=BASE_DATOS!R$9," ")</f>
        <v>#NAME?</v>
      </c>
      <c r="H2743" s="121"/>
      <c r="I2743" s="122"/>
      <c r="J2743" s="122"/>
      <c r="K2743" s="122"/>
      <c r="L2743" s="122"/>
      <c r="M2743" s="122"/>
      <c r="N2743" s="123">
        <f t="shared" si="69"/>
        <v>0</v>
      </c>
    </row>
    <row r="2744" spans="1:14" ht="14.5" hidden="1">
      <c r="A2744" s="252"/>
      <c r="B2744" s="137"/>
      <c r="C2744" s="138"/>
      <c r="D2744" s="158"/>
      <c r="E2744" s="140"/>
      <c r="F2744" s="121"/>
      <c r="G2744" s="160" t="e">
        <f ca="1">_xludf.IFS(F2744=BASE_DATOS!R$2,"N/A",F2744=BASE_DATOS!R$3,"N/A",F2744=BASE_DATOS!R$4,"INDICAR",F2744=BASE_DATOS!R$7,"N/A",F2744=BASE_DATOS!R$5,"INDICAR",F2744=BASE_DATOS!R$6,"INDICAR",F2744=BASE_DATOS!R$8," INDICAR",F2744=BASE_DATOS!R$9," ")</f>
        <v>#NAME?</v>
      </c>
      <c r="H2744" s="121"/>
      <c r="I2744" s="122"/>
      <c r="J2744" s="122"/>
      <c r="K2744" s="122"/>
      <c r="L2744" s="122"/>
      <c r="M2744" s="122"/>
      <c r="N2744" s="123">
        <f t="shared" si="69"/>
        <v>0</v>
      </c>
    </row>
    <row r="2745" spans="1:14" ht="14.5" hidden="1">
      <c r="A2745" s="252"/>
      <c r="B2745" s="137"/>
      <c r="C2745" s="138"/>
      <c r="D2745" s="158"/>
      <c r="E2745" s="140"/>
      <c r="F2745" s="121"/>
      <c r="G2745" s="160" t="e">
        <f ca="1">_xludf.IFS(F2745=BASE_DATOS!R$2,"N/A",F2745=BASE_DATOS!R$3,"N/A",F2745=BASE_DATOS!R$4,"INDICAR",F2745=BASE_DATOS!R$7,"N/A",F2745=BASE_DATOS!R$5,"INDICAR",F2745=BASE_DATOS!R$6,"INDICAR",F2745=BASE_DATOS!R$8," INDICAR",F2745=BASE_DATOS!R$9," ")</f>
        <v>#NAME?</v>
      </c>
      <c r="H2745" s="121"/>
      <c r="I2745" s="122"/>
      <c r="J2745" s="122"/>
      <c r="K2745" s="122"/>
      <c r="L2745" s="122"/>
      <c r="M2745" s="122"/>
      <c r="N2745" s="123">
        <f t="shared" si="69"/>
        <v>0</v>
      </c>
    </row>
    <row r="2746" spans="1:14" ht="14.5" hidden="1">
      <c r="A2746" s="252"/>
      <c r="B2746" s="137"/>
      <c r="C2746" s="138"/>
      <c r="D2746" s="158"/>
      <c r="E2746" s="140"/>
      <c r="F2746" s="121"/>
      <c r="G2746" s="160" t="e">
        <f ca="1">_xludf.IFS(F2746=BASE_DATOS!R$2,"N/A",F2746=BASE_DATOS!R$3,"N/A",F2746=BASE_DATOS!R$4,"INDICAR",F2746=BASE_DATOS!R$7,"N/A",F2746=BASE_DATOS!R$5,"INDICAR",F2746=BASE_DATOS!R$6,"INDICAR",F2746=BASE_DATOS!R$8," INDICAR",F2746=BASE_DATOS!R$9," ")</f>
        <v>#NAME?</v>
      </c>
      <c r="H2746" s="121"/>
      <c r="I2746" s="122"/>
      <c r="J2746" s="122"/>
      <c r="K2746" s="122"/>
      <c r="L2746" s="122"/>
      <c r="M2746" s="122"/>
      <c r="N2746" s="123">
        <f t="shared" si="69"/>
        <v>0</v>
      </c>
    </row>
    <row r="2747" spans="1:14" ht="14.5" hidden="1">
      <c r="A2747" s="252"/>
      <c r="B2747" s="137"/>
      <c r="C2747" s="138"/>
      <c r="D2747" s="158"/>
      <c r="E2747" s="140"/>
      <c r="F2747" s="121"/>
      <c r="G2747" s="160" t="e">
        <f ca="1">_xludf.IFS(F2747=BASE_DATOS!R$2,"N/A",F2747=BASE_DATOS!R$3,"N/A",F2747=BASE_DATOS!R$4,"INDICAR",F2747=BASE_DATOS!R$7,"N/A",F2747=BASE_DATOS!R$5,"INDICAR",F2747=BASE_DATOS!R$6,"INDICAR",F2747=BASE_DATOS!R$8," INDICAR",F2747=BASE_DATOS!R$9," ")</f>
        <v>#NAME?</v>
      </c>
      <c r="H2747" s="121"/>
      <c r="I2747" s="122"/>
      <c r="J2747" s="122"/>
      <c r="K2747" s="122"/>
      <c r="L2747" s="122"/>
      <c r="M2747" s="122"/>
      <c r="N2747" s="123">
        <f t="shared" si="69"/>
        <v>0</v>
      </c>
    </row>
    <row r="2748" spans="1:14" ht="14.5" hidden="1">
      <c r="A2748" s="252"/>
      <c r="B2748" s="137"/>
      <c r="C2748" s="138"/>
      <c r="D2748" s="158"/>
      <c r="E2748" s="140"/>
      <c r="F2748" s="121"/>
      <c r="G2748" s="160" t="e">
        <f ca="1">_xludf.IFS(F2748=BASE_DATOS!R$2,"N/A",F2748=BASE_DATOS!R$3,"N/A",F2748=BASE_DATOS!R$4,"INDICAR",F2748=BASE_DATOS!R$7,"N/A",F2748=BASE_DATOS!R$5,"INDICAR",F2748=BASE_DATOS!R$6,"INDICAR",F2748=BASE_DATOS!R$8," INDICAR",F2748=BASE_DATOS!R$9," ")</f>
        <v>#NAME?</v>
      </c>
      <c r="H2748" s="121"/>
      <c r="I2748" s="122"/>
      <c r="J2748" s="122"/>
      <c r="K2748" s="122"/>
      <c r="L2748" s="122"/>
      <c r="M2748" s="122"/>
      <c r="N2748" s="123">
        <f t="shared" si="69"/>
        <v>0</v>
      </c>
    </row>
    <row r="2749" spans="1:14" ht="14.5" hidden="1">
      <c r="A2749" s="252"/>
      <c r="B2749" s="137"/>
      <c r="C2749" s="138"/>
      <c r="D2749" s="158"/>
      <c r="E2749" s="140"/>
      <c r="F2749" s="121"/>
      <c r="G2749" s="160" t="e">
        <f ca="1">_xludf.IFS(F2749=BASE_DATOS!R$2,"N/A",F2749=BASE_DATOS!R$3,"N/A",F2749=BASE_DATOS!R$4,"INDICAR",F2749=BASE_DATOS!R$7,"N/A",F2749=BASE_DATOS!R$5,"INDICAR",F2749=BASE_DATOS!R$6,"INDICAR",F2749=BASE_DATOS!R$8," INDICAR",F2749=BASE_DATOS!R$9," ")</f>
        <v>#NAME?</v>
      </c>
      <c r="H2749" s="121"/>
      <c r="I2749" s="122"/>
      <c r="J2749" s="122"/>
      <c r="K2749" s="122"/>
      <c r="L2749" s="122"/>
      <c r="M2749" s="122"/>
      <c r="N2749" s="123">
        <f t="shared" si="69"/>
        <v>0</v>
      </c>
    </row>
    <row r="2750" spans="1:14" ht="14.5" hidden="1">
      <c r="A2750" s="252"/>
      <c r="B2750" s="137"/>
      <c r="C2750" s="138"/>
      <c r="D2750" s="158"/>
      <c r="E2750" s="140"/>
      <c r="F2750" s="121"/>
      <c r="G2750" s="160" t="e">
        <f ca="1">_xludf.IFS(F2750=BASE_DATOS!R$2,"N/A",F2750=BASE_DATOS!R$3,"N/A",F2750=BASE_DATOS!R$4,"INDICAR",F2750=BASE_DATOS!R$7,"N/A",F2750=BASE_DATOS!R$5,"INDICAR",F2750=BASE_DATOS!R$6,"INDICAR",F2750=BASE_DATOS!R$8," INDICAR",F2750=BASE_DATOS!R$9," ")</f>
        <v>#NAME?</v>
      </c>
      <c r="H2750" s="121"/>
      <c r="I2750" s="122"/>
      <c r="J2750" s="122"/>
      <c r="K2750" s="122"/>
      <c r="L2750" s="122"/>
      <c r="M2750" s="122"/>
      <c r="N2750" s="123">
        <f t="shared" si="69"/>
        <v>0</v>
      </c>
    </row>
    <row r="2751" spans="1:14" ht="14.5" hidden="1">
      <c r="A2751" s="253"/>
      <c r="B2751" s="137"/>
      <c r="C2751" s="140"/>
      <c r="D2751" s="158"/>
      <c r="E2751" s="140"/>
      <c r="F2751" s="121"/>
      <c r="G2751" s="160" t="e">
        <f ca="1">_xludf.IFS(F2751=BASE_DATOS!R$2,"N/A",F2751=BASE_DATOS!R$3,"N/A",F2751=BASE_DATOS!R$4,"INDICAR",F2751=BASE_DATOS!R$7,"N/A",F2751=BASE_DATOS!R$5,"INDICAR",F2751=BASE_DATOS!R$6,"INDICAR",F2751=BASE_DATOS!R$8," INDICAR",F2751=BASE_DATOS!R$9," ")</f>
        <v>#NAME?</v>
      </c>
      <c r="H2751" s="121"/>
      <c r="I2751" s="122"/>
      <c r="J2751" s="122"/>
      <c r="K2751" s="122"/>
      <c r="L2751" s="122"/>
      <c r="M2751" s="122"/>
      <c r="N2751" s="123">
        <f t="shared" si="69"/>
        <v>0</v>
      </c>
    </row>
    <row r="2752" spans="1:14" ht="14.5">
      <c r="A2752" s="142"/>
      <c r="B2752" s="143"/>
      <c r="C2752" s="142"/>
      <c r="D2752" s="142"/>
      <c r="E2752" s="142"/>
      <c r="F2752" s="142"/>
      <c r="G2752" s="142"/>
      <c r="H2752" s="142"/>
      <c r="I2752" s="142"/>
      <c r="J2752" s="143"/>
      <c r="K2752" s="143"/>
      <c r="L2752" s="143"/>
      <c r="M2752" s="143"/>
      <c r="N2752" s="144"/>
    </row>
    <row r="2753" spans="1:14" ht="14.5">
      <c r="A2753" s="145"/>
      <c r="B2753" s="146"/>
      <c r="C2753" s="145"/>
      <c r="D2753" s="145"/>
      <c r="E2753" s="145"/>
      <c r="F2753" s="145"/>
      <c r="G2753" s="145"/>
      <c r="H2753" s="145"/>
      <c r="I2753" s="145"/>
      <c r="J2753" s="146"/>
      <c r="K2753" s="146"/>
      <c r="L2753" s="146"/>
      <c r="M2753" s="146"/>
      <c r="N2753" s="147"/>
    </row>
    <row r="2754" spans="1:14" ht="23.25" customHeight="1">
      <c r="A2754" s="254" t="s">
        <v>413</v>
      </c>
      <c r="B2754" s="255"/>
      <c r="C2754" s="254" t="s">
        <v>376</v>
      </c>
      <c r="D2754" s="256"/>
      <c r="E2754" s="256"/>
      <c r="F2754" s="256"/>
      <c r="G2754" s="256"/>
      <c r="H2754" s="256"/>
      <c r="I2754" s="256"/>
      <c r="J2754" s="256"/>
      <c r="K2754" s="256"/>
      <c r="L2754" s="256"/>
      <c r="M2754" s="256"/>
      <c r="N2754" s="255"/>
    </row>
    <row r="2755" spans="1:14" ht="31">
      <c r="A2755" s="99" t="s">
        <v>19</v>
      </c>
      <c r="B2755" s="257" t="s">
        <v>166</v>
      </c>
      <c r="C2755" s="255"/>
      <c r="D2755" s="99" t="s">
        <v>447</v>
      </c>
      <c r="E2755" s="258" t="str">
        <f t="array" ref="E2755">INDEX(BASE_DATOS!U$2:U$103,MATCH(C2754,BASE_DATOS!W$2:W$103,0))</f>
        <v>Fortalecer las iniciativas académicas orientadas a la innovación y transferencia del conocimiento que potencie la vinculación de la acción sustantiva para la creación de valor en los diversos sectores y la sociedad</v>
      </c>
      <c r="F2755" s="256"/>
      <c r="G2755" s="256"/>
      <c r="H2755" s="256"/>
      <c r="I2755" s="256"/>
      <c r="J2755" s="256"/>
      <c r="K2755" s="256"/>
      <c r="L2755" s="256"/>
      <c r="M2755" s="256"/>
      <c r="N2755" s="255"/>
    </row>
    <row r="2756" spans="1:14" ht="30.75" customHeight="1">
      <c r="A2756" s="259" t="s">
        <v>415</v>
      </c>
      <c r="B2756" s="260" t="s">
        <v>392</v>
      </c>
      <c r="C2756" s="261"/>
      <c r="D2756" s="262"/>
      <c r="E2756" s="268" t="s">
        <v>416</v>
      </c>
      <c r="F2756" s="273" t="str">
        <f t="array" ref="F2756">INDEX(BASE_DATOS!Y$2:Y$103,MATCH(B2756,BASE_DATOS!X$2:X$103,0))</f>
        <v>P. Institucionales E.O. 
P. de Calidad 
P.I. para la ejecución de acciones externas con contraprestación presupuestaria o financiera 
P.I. para promover la ética en la UNA</v>
      </c>
      <c r="G2756" s="247"/>
      <c r="H2756" s="247"/>
      <c r="I2756" s="274" t="s">
        <v>417</v>
      </c>
      <c r="J2756" s="283" t="str">
        <f t="array" ref="J2756">INDEX(BASE_DATOS!Z$2:Z$103,MATCH(B2756,BASE_DATOS!X$2:X$103,0))</f>
        <v>Cantidad de acciones que apoyen al estudiantado en las capacidades emprendedoras</v>
      </c>
      <c r="K2756" s="256"/>
      <c r="L2756" s="256"/>
      <c r="M2756" s="256"/>
      <c r="N2756" s="255"/>
    </row>
    <row r="2757" spans="1:14" ht="12.75" customHeight="1">
      <c r="A2757" s="252"/>
      <c r="B2757" s="263"/>
      <c r="C2757" s="247"/>
      <c r="D2757" s="264"/>
      <c r="E2757" s="252"/>
      <c r="F2757" s="247"/>
      <c r="G2757" s="247"/>
      <c r="H2757" s="247"/>
      <c r="I2757" s="252"/>
      <c r="J2757" s="276"/>
      <c r="K2757" s="256"/>
      <c r="L2757" s="256"/>
      <c r="M2757" s="256"/>
      <c r="N2757" s="255"/>
    </row>
    <row r="2758" spans="1:14" ht="12.75" customHeight="1">
      <c r="A2758" s="252"/>
      <c r="B2758" s="263"/>
      <c r="C2758" s="247"/>
      <c r="D2758" s="264"/>
      <c r="E2758" s="252"/>
      <c r="F2758" s="247"/>
      <c r="G2758" s="247"/>
      <c r="H2758" s="247"/>
      <c r="I2758" s="252"/>
      <c r="J2758" s="276"/>
      <c r="K2758" s="256"/>
      <c r="L2758" s="256"/>
      <c r="M2758" s="256"/>
      <c r="N2758" s="255"/>
    </row>
    <row r="2759" spans="1:14" ht="12.75" customHeight="1">
      <c r="A2759" s="253"/>
      <c r="B2759" s="265"/>
      <c r="C2759" s="266"/>
      <c r="D2759" s="267"/>
      <c r="E2759" s="253"/>
      <c r="F2759" s="266"/>
      <c r="G2759" s="266"/>
      <c r="H2759" s="266"/>
      <c r="I2759" s="253"/>
      <c r="J2759" s="276"/>
      <c r="K2759" s="256"/>
      <c r="L2759" s="256"/>
      <c r="M2759" s="256"/>
      <c r="N2759" s="255"/>
    </row>
    <row r="2760" spans="1:14" ht="23.25" customHeight="1">
      <c r="A2760" s="269" t="s">
        <v>418</v>
      </c>
      <c r="B2760" s="269" t="s">
        <v>419</v>
      </c>
      <c r="C2760" s="270" t="s">
        <v>420</v>
      </c>
      <c r="D2760" s="269" t="s">
        <v>421</v>
      </c>
      <c r="E2760" s="269" t="s">
        <v>422</v>
      </c>
      <c r="F2760" s="272" t="s">
        <v>16</v>
      </c>
      <c r="G2760" s="269" t="s">
        <v>423</v>
      </c>
      <c r="H2760" s="269" t="s">
        <v>424</v>
      </c>
      <c r="I2760" s="271" t="s">
        <v>425</v>
      </c>
      <c r="J2760" s="256"/>
      <c r="K2760" s="256"/>
      <c r="L2760" s="256"/>
      <c r="M2760" s="256"/>
      <c r="N2760" s="255"/>
    </row>
    <row r="2761" spans="1:14" ht="23.25" customHeight="1">
      <c r="A2761" s="253"/>
      <c r="B2761" s="253"/>
      <c r="C2761" s="253"/>
      <c r="D2761" s="253"/>
      <c r="E2761" s="253"/>
      <c r="F2761" s="265"/>
      <c r="G2761" s="253"/>
      <c r="H2761" s="253"/>
      <c r="I2761" s="100">
        <v>2023</v>
      </c>
      <c r="J2761" s="100">
        <v>2024</v>
      </c>
      <c r="K2761" s="100">
        <v>2025</v>
      </c>
      <c r="L2761" s="100">
        <v>2026</v>
      </c>
      <c r="M2761" s="100">
        <v>2027</v>
      </c>
      <c r="N2761" s="148" t="s">
        <v>426</v>
      </c>
    </row>
    <row r="2762" spans="1:14" ht="37.5">
      <c r="A2762" s="248" t="s">
        <v>1033</v>
      </c>
      <c r="B2762" s="137" t="s">
        <v>85</v>
      </c>
      <c r="C2762" s="138" t="s">
        <v>1034</v>
      </c>
      <c r="D2762" s="159">
        <v>10</v>
      </c>
      <c r="E2762" s="113">
        <v>0</v>
      </c>
      <c r="F2762" s="114" t="s">
        <v>25</v>
      </c>
      <c r="G2762" s="107" t="s">
        <v>428</v>
      </c>
      <c r="H2762" s="114" t="s">
        <v>509</v>
      </c>
      <c r="I2762" s="165"/>
      <c r="J2762" s="212">
        <v>0.25</v>
      </c>
      <c r="K2762" s="212">
        <v>0.25</v>
      </c>
      <c r="L2762" s="212">
        <v>0.25</v>
      </c>
      <c r="M2762" s="212">
        <v>0.25</v>
      </c>
      <c r="N2762" s="109">
        <v>1</v>
      </c>
    </row>
    <row r="2763" spans="1:14" ht="25">
      <c r="A2763" s="249"/>
      <c r="B2763" s="137" t="s">
        <v>135</v>
      </c>
      <c r="C2763" s="138" t="s">
        <v>1035</v>
      </c>
      <c r="D2763" s="162">
        <v>1</v>
      </c>
      <c r="E2763" s="113">
        <v>0</v>
      </c>
      <c r="F2763" s="114" t="s">
        <v>25</v>
      </c>
      <c r="G2763" s="141" t="e">
        <f ca="1">_xludf.IFS(F2763=BASE_DATOS!R$2,"N/A",F2763=BASE_DATOS!R$3,"N/A",F2763=BASE_DATOS!R$4,"INDICAR",F2763=BASE_DATOS!R$7,"N/A",F2763=BASE_DATOS!R$5,"INDICAR",F2763=BASE_DATOS!R$6,"INDICAR",F2763=BASE_DATOS!R$8," INDICAR",F2763=BASE_DATOS!R$9," ")</f>
        <v>#NAME?</v>
      </c>
      <c r="H2763" s="114" t="s">
        <v>462</v>
      </c>
      <c r="I2763" s="165"/>
      <c r="J2763" s="165">
        <v>0.4</v>
      </c>
      <c r="K2763" s="165">
        <v>0.3</v>
      </c>
      <c r="L2763" s="165">
        <v>0.3</v>
      </c>
      <c r="M2763" s="122"/>
      <c r="N2763" s="123">
        <f t="shared" ref="N2763:N2794" si="70">SUM(I2763:M2763)</f>
        <v>1</v>
      </c>
    </row>
    <row r="2764" spans="1:14" ht="50">
      <c r="A2764" s="249"/>
      <c r="B2764" s="137" t="s">
        <v>135</v>
      </c>
      <c r="C2764" s="138" t="s">
        <v>1036</v>
      </c>
      <c r="D2764" s="162">
        <v>1</v>
      </c>
      <c r="E2764" s="113">
        <v>0</v>
      </c>
      <c r="F2764" s="114" t="s">
        <v>25</v>
      </c>
      <c r="G2764" s="141" t="e">
        <f ca="1">_xludf.IFS(F2764=BASE_DATOS!R$2,"N/A",F2764=BASE_DATOS!R$3,"N/A",F2764=BASE_DATOS!R$4,"INDICAR",F2764=BASE_DATOS!R$7,"N/A",F2764=BASE_DATOS!R$5,"INDICAR",F2764=BASE_DATOS!R$6,"INDICAR",F2764=BASE_DATOS!R$8," INDICAR",F2764=BASE_DATOS!R$9," ")</f>
        <v>#NAME?</v>
      </c>
      <c r="H2764" s="114" t="s">
        <v>462</v>
      </c>
      <c r="I2764" s="165"/>
      <c r="J2764" s="165">
        <v>0.4</v>
      </c>
      <c r="K2764" s="165">
        <v>0.3</v>
      </c>
      <c r="L2764" s="165">
        <v>0.3</v>
      </c>
      <c r="M2764" s="122"/>
      <c r="N2764" s="123">
        <f t="shared" si="70"/>
        <v>1</v>
      </c>
    </row>
    <row r="2765" spans="1:14" ht="50">
      <c r="A2765" s="249"/>
      <c r="B2765" s="137" t="s">
        <v>39</v>
      </c>
      <c r="C2765" s="138" t="s">
        <v>1037</v>
      </c>
      <c r="D2765" s="162">
        <v>5</v>
      </c>
      <c r="E2765" s="103">
        <v>0</v>
      </c>
      <c r="F2765" s="126" t="s">
        <v>25</v>
      </c>
      <c r="G2765" s="141" t="e">
        <f ca="1">_xludf.IFS(F2765=BASE_DATOS!R$2,"N/A",F2765=BASE_DATOS!R$3,"N/A",F2765=BASE_DATOS!R$4,"INDICAR",F2765=BASE_DATOS!R$7,"N/A",F2765=BASE_DATOS!R$5,"INDICAR",F2765=BASE_DATOS!R$6,"INDICAR",F2765=BASE_DATOS!R$8," INDICAR",F2765=BASE_DATOS!R$9," ")</f>
        <v>#NAME?</v>
      </c>
      <c r="H2765" s="126" t="s">
        <v>430</v>
      </c>
      <c r="I2765" s="127">
        <v>0.2</v>
      </c>
      <c r="J2765" s="127">
        <v>0.2</v>
      </c>
      <c r="K2765" s="127">
        <v>0.2</v>
      </c>
      <c r="L2765" s="127">
        <v>0.2</v>
      </c>
      <c r="M2765" s="127">
        <v>0.2</v>
      </c>
      <c r="N2765" s="123">
        <f t="shared" si="70"/>
        <v>1</v>
      </c>
    </row>
    <row r="2766" spans="1:14" ht="37.5">
      <c r="A2766" s="249"/>
      <c r="B2766" s="137" t="s">
        <v>71</v>
      </c>
      <c r="C2766" s="138" t="s">
        <v>1038</v>
      </c>
      <c r="D2766" s="158">
        <v>2</v>
      </c>
      <c r="E2766" s="140">
        <v>0</v>
      </c>
      <c r="F2766" s="121" t="s">
        <v>25</v>
      </c>
      <c r="G2766" s="160" t="e">
        <f ca="1">_xludf.IFS(F2766=BASE_DATOS!R$2,"N/A",F2766=BASE_DATOS!R$3,"N/A",F2766=BASE_DATOS!R$4,"INDICAR",F2766=BASE_DATOS!R$7,"N/A",F2766=BASE_DATOS!R$5,"INDICAR",F2766=BASE_DATOS!R$6,"INDICAR",F2766=BASE_DATOS!R$8," INDICAR",F2766=BASE_DATOS!R$9," ")</f>
        <v>#NAME?</v>
      </c>
      <c r="H2766" s="121" t="s">
        <v>430</v>
      </c>
      <c r="I2766" s="122">
        <v>0.2</v>
      </c>
      <c r="J2766" s="122">
        <v>0.2</v>
      </c>
      <c r="K2766" s="122">
        <v>0.2</v>
      </c>
      <c r="L2766" s="122">
        <v>0.2</v>
      </c>
      <c r="M2766" s="122">
        <v>0.2</v>
      </c>
      <c r="N2766" s="123">
        <f t="shared" si="70"/>
        <v>1</v>
      </c>
    </row>
    <row r="2767" spans="1:14" ht="62.5">
      <c r="A2767" s="249"/>
      <c r="B2767" s="137" t="s">
        <v>142</v>
      </c>
      <c r="C2767" s="138" t="s">
        <v>1039</v>
      </c>
      <c r="D2767" s="158">
        <v>2</v>
      </c>
      <c r="E2767" s="140">
        <v>0</v>
      </c>
      <c r="F2767" s="121" t="s">
        <v>25</v>
      </c>
      <c r="G2767" s="160" t="e">
        <f ca="1">_xludf.IFS(F2767=BASE_DATOS!R$2,"N/A",F2767=BASE_DATOS!R$3,"N/A",F2767=BASE_DATOS!R$4,"INDICAR",F2767=BASE_DATOS!R$7,"N/A",F2767=BASE_DATOS!R$5,"INDICAR",F2767=BASE_DATOS!R$6,"INDICAR",F2767=BASE_DATOS!R$8," INDICAR",F2767=BASE_DATOS!R$9," ")</f>
        <v>#NAME?</v>
      </c>
      <c r="H2767" s="121" t="s">
        <v>481</v>
      </c>
      <c r="I2767" s="122"/>
      <c r="J2767" s="122"/>
      <c r="K2767" s="122">
        <v>0.3</v>
      </c>
      <c r="L2767" s="122">
        <v>0.3</v>
      </c>
      <c r="M2767" s="122">
        <v>0.4</v>
      </c>
      <c r="N2767" s="123">
        <f t="shared" si="70"/>
        <v>1</v>
      </c>
    </row>
    <row r="2768" spans="1:14" ht="37.5">
      <c r="A2768" s="249"/>
      <c r="B2768" s="137" t="s">
        <v>142</v>
      </c>
      <c r="C2768" s="140" t="s">
        <v>1040</v>
      </c>
      <c r="D2768" s="158">
        <v>2</v>
      </c>
      <c r="E2768" s="140">
        <v>0</v>
      </c>
      <c r="F2768" s="121" t="s">
        <v>25</v>
      </c>
      <c r="G2768" s="160" t="e">
        <f ca="1">_xludf.IFS(F2768=BASE_DATOS!R$2,"N/A",F2768=BASE_DATOS!R$3,"N/A",F2768=BASE_DATOS!R$4,"INDICAR",F2768=BASE_DATOS!R$7,"N/A",F2768=BASE_DATOS!R$5,"INDICAR",F2768=BASE_DATOS!R$6,"INDICAR",F2768=BASE_DATOS!R$8," INDICAR",F2768=BASE_DATOS!R$9," ")</f>
        <v>#NAME?</v>
      </c>
      <c r="H2768" s="121" t="s">
        <v>481</v>
      </c>
      <c r="I2768" s="122"/>
      <c r="J2768" s="122"/>
      <c r="K2768" s="122">
        <v>0.3</v>
      </c>
      <c r="L2768" s="122">
        <v>0.3</v>
      </c>
      <c r="M2768" s="122">
        <v>0.4</v>
      </c>
      <c r="N2768" s="123">
        <f t="shared" si="70"/>
        <v>1</v>
      </c>
    </row>
    <row r="2769" spans="1:14" ht="14.5" hidden="1">
      <c r="A2769" s="249"/>
      <c r="B2769" s="137"/>
      <c r="C2769" s="138"/>
      <c r="D2769" s="158"/>
      <c r="E2769" s="140"/>
      <c r="F2769" s="121"/>
      <c r="G2769" s="160" t="e">
        <f ca="1">_xludf.IFS(F2769=BASE_DATOS!R$2,"N/A",F2769=BASE_DATOS!R$3,"N/A",F2769=BASE_DATOS!R$4,"INDICAR",F2769=BASE_DATOS!R$7,"N/A",F2769=BASE_DATOS!R$5,"INDICAR",F2769=BASE_DATOS!R$6,"INDICAR",F2769=BASE_DATOS!R$8," INDICAR",F2769=BASE_DATOS!R$9," ")</f>
        <v>#NAME?</v>
      </c>
      <c r="H2769" s="121"/>
      <c r="I2769" s="122"/>
      <c r="J2769" s="122"/>
      <c r="K2769" s="122"/>
      <c r="L2769" s="122"/>
      <c r="M2769" s="122"/>
      <c r="N2769" s="123">
        <f t="shared" si="70"/>
        <v>0</v>
      </c>
    </row>
    <row r="2770" spans="1:14" ht="14.5" hidden="1">
      <c r="A2770" s="249"/>
      <c r="B2770" s="137"/>
      <c r="C2770" s="138"/>
      <c r="D2770" s="158"/>
      <c r="E2770" s="140"/>
      <c r="F2770" s="121"/>
      <c r="G2770" s="160" t="e">
        <f ca="1">_xludf.IFS(F2770=BASE_DATOS!R$2,"N/A",F2770=BASE_DATOS!R$3,"N/A",F2770=BASE_DATOS!R$4,"INDICAR",F2770=BASE_DATOS!R$7,"N/A",F2770=BASE_DATOS!R$5,"INDICAR",F2770=BASE_DATOS!R$6,"INDICAR",F2770=BASE_DATOS!R$8," INDICAR",F2770=BASE_DATOS!R$9," ")</f>
        <v>#NAME?</v>
      </c>
      <c r="H2770" s="121"/>
      <c r="I2770" s="122"/>
      <c r="J2770" s="122"/>
      <c r="K2770" s="122"/>
      <c r="L2770" s="122"/>
      <c r="M2770" s="122"/>
      <c r="N2770" s="123">
        <f t="shared" si="70"/>
        <v>0</v>
      </c>
    </row>
    <row r="2771" spans="1:14" ht="14.5" hidden="1">
      <c r="A2771" s="249"/>
      <c r="B2771" s="137"/>
      <c r="C2771" s="138"/>
      <c r="D2771" s="158"/>
      <c r="E2771" s="140"/>
      <c r="F2771" s="121"/>
      <c r="G2771" s="160" t="e">
        <f ca="1">_xludf.IFS(F2771=BASE_DATOS!R$2,"N/A",F2771=BASE_DATOS!R$3,"N/A",F2771=BASE_DATOS!R$4,"INDICAR",F2771=BASE_DATOS!R$7,"N/A",F2771=BASE_DATOS!R$5,"INDICAR",F2771=BASE_DATOS!R$6,"INDICAR",F2771=BASE_DATOS!R$8," INDICAR",F2771=BASE_DATOS!R$9," ")</f>
        <v>#NAME?</v>
      </c>
      <c r="H2771" s="121"/>
      <c r="I2771" s="122"/>
      <c r="J2771" s="122"/>
      <c r="K2771" s="122"/>
      <c r="L2771" s="122"/>
      <c r="M2771" s="122"/>
      <c r="N2771" s="123">
        <f t="shared" si="70"/>
        <v>0</v>
      </c>
    </row>
    <row r="2772" spans="1:14" ht="14.5" hidden="1">
      <c r="A2772" s="250"/>
      <c r="B2772" s="137"/>
      <c r="C2772" s="140"/>
      <c r="D2772" s="158"/>
      <c r="E2772" s="140"/>
      <c r="F2772" s="121"/>
      <c r="G2772" s="160" t="e">
        <f ca="1">_xludf.IFS(F2772=BASE_DATOS!R$2,"N/A",F2772=BASE_DATOS!R$3,"N/A",F2772=BASE_DATOS!R$4,"INDICAR",F2772=BASE_DATOS!R$7,"N/A",F2772=BASE_DATOS!R$5,"INDICAR",F2772=BASE_DATOS!R$6,"INDICAR",F2772=BASE_DATOS!R$8," INDICAR",F2772=BASE_DATOS!R$9," ")</f>
        <v>#NAME?</v>
      </c>
      <c r="H2772" s="121"/>
      <c r="I2772" s="122"/>
      <c r="J2772" s="122"/>
      <c r="K2772" s="122"/>
      <c r="L2772" s="122"/>
      <c r="M2772" s="122"/>
      <c r="N2772" s="123">
        <f t="shared" si="70"/>
        <v>0</v>
      </c>
    </row>
    <row r="2773" spans="1:14" ht="14.5" hidden="1">
      <c r="A2773" s="251"/>
      <c r="B2773" s="137"/>
      <c r="C2773" s="138"/>
      <c r="D2773" s="158"/>
      <c r="E2773" s="140"/>
      <c r="F2773" s="121"/>
      <c r="G2773" s="160" t="e">
        <f ca="1">_xludf.IFS(F2773=BASE_DATOS!R$2,"N/A",F2773=BASE_DATOS!R$3,"N/A",F2773=BASE_DATOS!R$4,"INDICAR",F2773=BASE_DATOS!R$7,"N/A",F2773=BASE_DATOS!R$5,"INDICAR",F2773=BASE_DATOS!R$6,"INDICAR",F2773=BASE_DATOS!R$8," INDICAR",F2773=BASE_DATOS!R$9," ")</f>
        <v>#NAME?</v>
      </c>
      <c r="H2773" s="121"/>
      <c r="I2773" s="122"/>
      <c r="J2773" s="122"/>
      <c r="K2773" s="122"/>
      <c r="L2773" s="122"/>
      <c r="M2773" s="122"/>
      <c r="N2773" s="123">
        <f t="shared" si="70"/>
        <v>0</v>
      </c>
    </row>
    <row r="2774" spans="1:14" ht="14.5" hidden="1">
      <c r="A2774" s="252"/>
      <c r="B2774" s="137"/>
      <c r="C2774" s="138"/>
      <c r="D2774" s="158"/>
      <c r="E2774" s="140"/>
      <c r="F2774" s="121"/>
      <c r="G2774" s="160" t="e">
        <f ca="1">_xludf.IFS(F2774=BASE_DATOS!R$2,"N/A",F2774=BASE_DATOS!R$3,"N/A",F2774=BASE_DATOS!R$4,"INDICAR",F2774=BASE_DATOS!R$7,"N/A",F2774=BASE_DATOS!R$5,"INDICAR",F2774=BASE_DATOS!R$6,"INDICAR",F2774=BASE_DATOS!R$8," INDICAR",F2774=BASE_DATOS!R$9," ")</f>
        <v>#NAME?</v>
      </c>
      <c r="H2774" s="121"/>
      <c r="I2774" s="122"/>
      <c r="J2774" s="122"/>
      <c r="K2774" s="122"/>
      <c r="L2774" s="122"/>
      <c r="M2774" s="122"/>
      <c r="N2774" s="123">
        <f t="shared" si="70"/>
        <v>0</v>
      </c>
    </row>
    <row r="2775" spans="1:14" ht="14.5" hidden="1">
      <c r="A2775" s="252"/>
      <c r="B2775" s="137"/>
      <c r="C2775" s="138"/>
      <c r="D2775" s="158"/>
      <c r="E2775" s="140"/>
      <c r="F2775" s="121"/>
      <c r="G2775" s="160" t="e">
        <f ca="1">_xludf.IFS(F2775=BASE_DATOS!R$2,"N/A",F2775=BASE_DATOS!R$3,"N/A",F2775=BASE_DATOS!R$4,"INDICAR",F2775=BASE_DATOS!R$7,"N/A",F2775=BASE_DATOS!R$5,"INDICAR",F2775=BASE_DATOS!R$6,"INDICAR",F2775=BASE_DATOS!R$8," INDICAR",F2775=BASE_DATOS!R$9," ")</f>
        <v>#NAME?</v>
      </c>
      <c r="H2775" s="121"/>
      <c r="I2775" s="122"/>
      <c r="J2775" s="122"/>
      <c r="K2775" s="122"/>
      <c r="L2775" s="122"/>
      <c r="M2775" s="122"/>
      <c r="N2775" s="123">
        <f t="shared" si="70"/>
        <v>0</v>
      </c>
    </row>
    <row r="2776" spans="1:14" ht="14.5" hidden="1">
      <c r="A2776" s="252"/>
      <c r="B2776" s="137"/>
      <c r="C2776" s="138"/>
      <c r="D2776" s="158"/>
      <c r="E2776" s="140"/>
      <c r="F2776" s="121"/>
      <c r="G2776" s="160" t="e">
        <f ca="1">_xludf.IFS(F2776=BASE_DATOS!R$2,"N/A",F2776=BASE_DATOS!R$3,"N/A",F2776=BASE_DATOS!R$4,"INDICAR",F2776=BASE_DATOS!R$7,"N/A",F2776=BASE_DATOS!R$5,"INDICAR",F2776=BASE_DATOS!R$6,"INDICAR",F2776=BASE_DATOS!R$8," INDICAR",F2776=BASE_DATOS!R$9," ")</f>
        <v>#NAME?</v>
      </c>
      <c r="H2776" s="121"/>
      <c r="I2776" s="122"/>
      <c r="J2776" s="122"/>
      <c r="K2776" s="122"/>
      <c r="L2776" s="122"/>
      <c r="M2776" s="122"/>
      <c r="N2776" s="123">
        <f t="shared" si="70"/>
        <v>0</v>
      </c>
    </row>
    <row r="2777" spans="1:14" ht="14.5" hidden="1">
      <c r="A2777" s="252"/>
      <c r="B2777" s="137"/>
      <c r="C2777" s="138"/>
      <c r="D2777" s="158"/>
      <c r="E2777" s="140"/>
      <c r="F2777" s="121"/>
      <c r="G2777" s="160" t="e">
        <f ca="1">_xludf.IFS(F2777=BASE_DATOS!R$2,"N/A",F2777=BASE_DATOS!R$3,"N/A",F2777=BASE_DATOS!R$4,"INDICAR",F2777=BASE_DATOS!R$7,"N/A",F2777=BASE_DATOS!R$5,"INDICAR",F2777=BASE_DATOS!R$6,"INDICAR",F2777=BASE_DATOS!R$8," INDICAR",F2777=BASE_DATOS!R$9," ")</f>
        <v>#NAME?</v>
      </c>
      <c r="H2777" s="121"/>
      <c r="I2777" s="122"/>
      <c r="J2777" s="122"/>
      <c r="K2777" s="122"/>
      <c r="L2777" s="122"/>
      <c r="M2777" s="122"/>
      <c r="N2777" s="123">
        <f t="shared" si="70"/>
        <v>0</v>
      </c>
    </row>
    <row r="2778" spans="1:14" ht="14.5" hidden="1">
      <c r="A2778" s="252"/>
      <c r="B2778" s="137"/>
      <c r="C2778" s="138"/>
      <c r="D2778" s="158"/>
      <c r="E2778" s="140"/>
      <c r="F2778" s="121"/>
      <c r="G2778" s="160" t="e">
        <f ca="1">_xludf.IFS(F2778=BASE_DATOS!R$2,"N/A",F2778=BASE_DATOS!R$3,"N/A",F2778=BASE_DATOS!R$4,"INDICAR",F2778=BASE_DATOS!R$7,"N/A",F2778=BASE_DATOS!R$5,"INDICAR",F2778=BASE_DATOS!R$6,"INDICAR",F2778=BASE_DATOS!R$8," INDICAR",F2778=BASE_DATOS!R$9," ")</f>
        <v>#NAME?</v>
      </c>
      <c r="H2778" s="121"/>
      <c r="I2778" s="122"/>
      <c r="J2778" s="122"/>
      <c r="K2778" s="122"/>
      <c r="L2778" s="122"/>
      <c r="M2778" s="122"/>
      <c r="N2778" s="123">
        <f t="shared" si="70"/>
        <v>0</v>
      </c>
    </row>
    <row r="2779" spans="1:14" ht="14.5" hidden="1">
      <c r="A2779" s="252"/>
      <c r="B2779" s="137"/>
      <c r="C2779" s="138"/>
      <c r="D2779" s="158"/>
      <c r="E2779" s="140"/>
      <c r="F2779" s="121"/>
      <c r="G2779" s="160" t="e">
        <f ca="1">_xludf.IFS(F2779=BASE_DATOS!R$2,"N/A",F2779=BASE_DATOS!R$3,"N/A",F2779=BASE_DATOS!R$4,"INDICAR",F2779=BASE_DATOS!R$7,"N/A",F2779=BASE_DATOS!R$5,"INDICAR",F2779=BASE_DATOS!R$6,"INDICAR",F2779=BASE_DATOS!R$8," INDICAR",F2779=BASE_DATOS!R$9," ")</f>
        <v>#NAME?</v>
      </c>
      <c r="H2779" s="121"/>
      <c r="I2779" s="122"/>
      <c r="J2779" s="122"/>
      <c r="K2779" s="122"/>
      <c r="L2779" s="122"/>
      <c r="M2779" s="122"/>
      <c r="N2779" s="123">
        <f t="shared" si="70"/>
        <v>0</v>
      </c>
    </row>
    <row r="2780" spans="1:14" ht="14.5" hidden="1">
      <c r="A2780" s="252"/>
      <c r="B2780" s="137"/>
      <c r="C2780" s="138"/>
      <c r="D2780" s="158"/>
      <c r="E2780" s="140"/>
      <c r="F2780" s="121"/>
      <c r="G2780" s="160" t="e">
        <f ca="1">_xludf.IFS(F2780=BASE_DATOS!R$2,"N/A",F2780=BASE_DATOS!R$3,"N/A",F2780=BASE_DATOS!R$4,"INDICAR",F2780=BASE_DATOS!R$7,"N/A",F2780=BASE_DATOS!R$5,"INDICAR",F2780=BASE_DATOS!R$6,"INDICAR",F2780=BASE_DATOS!R$8," INDICAR",F2780=BASE_DATOS!R$9," ")</f>
        <v>#NAME?</v>
      </c>
      <c r="H2780" s="121"/>
      <c r="I2780" s="122"/>
      <c r="J2780" s="122"/>
      <c r="K2780" s="122"/>
      <c r="L2780" s="122"/>
      <c r="M2780" s="122"/>
      <c r="N2780" s="123">
        <f t="shared" si="70"/>
        <v>0</v>
      </c>
    </row>
    <row r="2781" spans="1:14" ht="14.5" hidden="1">
      <c r="A2781" s="252"/>
      <c r="B2781" s="137"/>
      <c r="C2781" s="138"/>
      <c r="D2781" s="158"/>
      <c r="E2781" s="140"/>
      <c r="F2781" s="121"/>
      <c r="G2781" s="160" t="e">
        <f ca="1">_xludf.IFS(F2781=BASE_DATOS!R$2,"N/A",F2781=BASE_DATOS!R$3,"N/A",F2781=BASE_DATOS!R$4,"INDICAR",F2781=BASE_DATOS!R$7,"N/A",F2781=BASE_DATOS!R$5,"INDICAR",F2781=BASE_DATOS!R$6,"INDICAR",F2781=BASE_DATOS!R$8," INDICAR",F2781=BASE_DATOS!R$9," ")</f>
        <v>#NAME?</v>
      </c>
      <c r="H2781" s="121"/>
      <c r="I2781" s="122"/>
      <c r="J2781" s="122"/>
      <c r="K2781" s="122"/>
      <c r="L2781" s="122"/>
      <c r="M2781" s="122"/>
      <c r="N2781" s="123">
        <f t="shared" si="70"/>
        <v>0</v>
      </c>
    </row>
    <row r="2782" spans="1:14" ht="14.5" hidden="1">
      <c r="A2782" s="252"/>
      <c r="B2782" s="137"/>
      <c r="C2782" s="138"/>
      <c r="D2782" s="158"/>
      <c r="E2782" s="140"/>
      <c r="F2782" s="121"/>
      <c r="G2782" s="160" t="e">
        <f ca="1">_xludf.IFS(F2782=BASE_DATOS!R$2,"N/A",F2782=BASE_DATOS!R$3,"N/A",F2782=BASE_DATOS!R$4,"INDICAR",F2782=BASE_DATOS!R$7,"N/A",F2782=BASE_DATOS!R$5,"INDICAR",F2782=BASE_DATOS!R$6,"INDICAR",F2782=BASE_DATOS!R$8," INDICAR",F2782=BASE_DATOS!R$9," ")</f>
        <v>#NAME?</v>
      </c>
      <c r="H2782" s="121"/>
      <c r="I2782" s="122"/>
      <c r="J2782" s="122"/>
      <c r="K2782" s="122"/>
      <c r="L2782" s="122"/>
      <c r="M2782" s="122"/>
      <c r="N2782" s="123">
        <f t="shared" si="70"/>
        <v>0</v>
      </c>
    </row>
    <row r="2783" spans="1:14" ht="14.5" hidden="1">
      <c r="A2783" s="253"/>
      <c r="B2783" s="137"/>
      <c r="C2783" s="140"/>
      <c r="D2783" s="158"/>
      <c r="E2783" s="140"/>
      <c r="F2783" s="121"/>
      <c r="G2783" s="160" t="e">
        <f ca="1">_xludf.IFS(F2783=BASE_DATOS!R$2,"N/A",F2783=BASE_DATOS!R$3,"N/A",F2783=BASE_DATOS!R$4,"INDICAR",F2783=BASE_DATOS!R$7,"N/A",F2783=BASE_DATOS!R$5,"INDICAR",F2783=BASE_DATOS!R$6,"INDICAR",F2783=BASE_DATOS!R$8," INDICAR",F2783=BASE_DATOS!R$9," ")</f>
        <v>#NAME?</v>
      </c>
      <c r="H2783" s="121"/>
      <c r="I2783" s="122"/>
      <c r="J2783" s="122"/>
      <c r="K2783" s="122"/>
      <c r="L2783" s="122"/>
      <c r="M2783" s="122"/>
      <c r="N2783" s="123">
        <f t="shared" si="70"/>
        <v>0</v>
      </c>
    </row>
    <row r="2784" spans="1:14" ht="14.5" hidden="1">
      <c r="A2784" s="251"/>
      <c r="B2784" s="137"/>
      <c r="C2784" s="138"/>
      <c r="D2784" s="158"/>
      <c r="E2784" s="140"/>
      <c r="F2784" s="121"/>
      <c r="G2784" s="160" t="e">
        <f ca="1">_xludf.IFS(F2784=BASE_DATOS!R$2,"N/A",F2784=BASE_DATOS!R$3,"N/A",F2784=BASE_DATOS!R$4,"INDICAR",F2784=BASE_DATOS!R$7,"N/A",F2784=BASE_DATOS!R$5,"INDICAR",F2784=BASE_DATOS!R$6,"INDICAR",F2784=BASE_DATOS!R$8," INDICAR",F2784=BASE_DATOS!R$9," ")</f>
        <v>#NAME?</v>
      </c>
      <c r="H2784" s="121"/>
      <c r="I2784" s="122"/>
      <c r="J2784" s="122"/>
      <c r="K2784" s="122"/>
      <c r="L2784" s="122"/>
      <c r="M2784" s="122"/>
      <c r="N2784" s="123">
        <f t="shared" si="70"/>
        <v>0</v>
      </c>
    </row>
    <row r="2785" spans="1:14" ht="14.5" hidden="1">
      <c r="A2785" s="252"/>
      <c r="B2785" s="137"/>
      <c r="C2785" s="138"/>
      <c r="D2785" s="158"/>
      <c r="E2785" s="140"/>
      <c r="F2785" s="121"/>
      <c r="G2785" s="160" t="e">
        <f ca="1">_xludf.IFS(F2785=BASE_DATOS!R$2,"N/A",F2785=BASE_DATOS!R$3,"N/A",F2785=BASE_DATOS!R$4,"INDICAR",F2785=BASE_DATOS!R$7,"N/A",F2785=BASE_DATOS!R$5,"INDICAR",F2785=BASE_DATOS!R$6,"INDICAR",F2785=BASE_DATOS!R$8," INDICAR",F2785=BASE_DATOS!R$9," ")</f>
        <v>#NAME?</v>
      </c>
      <c r="H2785" s="121"/>
      <c r="I2785" s="122"/>
      <c r="J2785" s="122"/>
      <c r="K2785" s="122"/>
      <c r="L2785" s="122"/>
      <c r="M2785" s="122"/>
      <c r="N2785" s="123">
        <f t="shared" si="70"/>
        <v>0</v>
      </c>
    </row>
    <row r="2786" spans="1:14" ht="14.5" hidden="1">
      <c r="A2786" s="252"/>
      <c r="B2786" s="137"/>
      <c r="C2786" s="138"/>
      <c r="D2786" s="158"/>
      <c r="E2786" s="140"/>
      <c r="F2786" s="121"/>
      <c r="G2786" s="160" t="e">
        <f ca="1">_xludf.IFS(F2786=BASE_DATOS!R$2,"N/A",F2786=BASE_DATOS!R$3,"N/A",F2786=BASE_DATOS!R$4,"INDICAR",F2786=BASE_DATOS!R$7,"N/A",F2786=BASE_DATOS!R$5,"INDICAR",F2786=BASE_DATOS!R$6,"INDICAR",F2786=BASE_DATOS!R$8," INDICAR",F2786=BASE_DATOS!R$9," ")</f>
        <v>#NAME?</v>
      </c>
      <c r="H2786" s="121"/>
      <c r="I2786" s="122"/>
      <c r="J2786" s="122"/>
      <c r="K2786" s="122"/>
      <c r="L2786" s="122"/>
      <c r="M2786" s="122"/>
      <c r="N2786" s="123">
        <f t="shared" si="70"/>
        <v>0</v>
      </c>
    </row>
    <row r="2787" spans="1:14" ht="14.5" hidden="1">
      <c r="A2787" s="252"/>
      <c r="B2787" s="137"/>
      <c r="C2787" s="138"/>
      <c r="D2787" s="158"/>
      <c r="E2787" s="140"/>
      <c r="F2787" s="121"/>
      <c r="G2787" s="160" t="e">
        <f ca="1">_xludf.IFS(F2787=BASE_DATOS!R$2,"N/A",F2787=BASE_DATOS!R$3,"N/A",F2787=BASE_DATOS!R$4,"INDICAR",F2787=BASE_DATOS!R$7,"N/A",F2787=BASE_DATOS!R$5,"INDICAR",F2787=BASE_DATOS!R$6,"INDICAR",F2787=BASE_DATOS!R$8," INDICAR",F2787=BASE_DATOS!R$9," ")</f>
        <v>#NAME?</v>
      </c>
      <c r="H2787" s="121"/>
      <c r="I2787" s="122"/>
      <c r="J2787" s="122"/>
      <c r="K2787" s="122"/>
      <c r="L2787" s="122"/>
      <c r="M2787" s="122"/>
      <c r="N2787" s="123">
        <f t="shared" si="70"/>
        <v>0</v>
      </c>
    </row>
    <row r="2788" spans="1:14" ht="14.5" hidden="1">
      <c r="A2788" s="252"/>
      <c r="B2788" s="137"/>
      <c r="C2788" s="138"/>
      <c r="D2788" s="158"/>
      <c r="E2788" s="140"/>
      <c r="F2788" s="121"/>
      <c r="G2788" s="160" t="e">
        <f ca="1">_xludf.IFS(F2788=BASE_DATOS!R$2,"N/A",F2788=BASE_DATOS!R$3,"N/A",F2788=BASE_DATOS!R$4,"INDICAR",F2788=BASE_DATOS!R$7,"N/A",F2788=BASE_DATOS!R$5,"INDICAR",F2788=BASE_DATOS!R$6,"INDICAR",F2788=BASE_DATOS!R$8," INDICAR",F2788=BASE_DATOS!R$9," ")</f>
        <v>#NAME?</v>
      </c>
      <c r="H2788" s="121"/>
      <c r="I2788" s="122"/>
      <c r="J2788" s="122"/>
      <c r="K2788" s="122"/>
      <c r="L2788" s="122"/>
      <c r="M2788" s="122"/>
      <c r="N2788" s="123">
        <f t="shared" si="70"/>
        <v>0</v>
      </c>
    </row>
    <row r="2789" spans="1:14" ht="14.5" hidden="1">
      <c r="A2789" s="252"/>
      <c r="B2789" s="137"/>
      <c r="C2789" s="138"/>
      <c r="D2789" s="158"/>
      <c r="E2789" s="140"/>
      <c r="F2789" s="121"/>
      <c r="G2789" s="160" t="e">
        <f ca="1">_xludf.IFS(F2789=BASE_DATOS!R$2,"N/A",F2789=BASE_DATOS!R$3,"N/A",F2789=BASE_DATOS!R$4,"INDICAR",F2789=BASE_DATOS!R$7,"N/A",F2789=BASE_DATOS!R$5,"INDICAR",F2789=BASE_DATOS!R$6,"INDICAR",F2789=BASE_DATOS!R$8," INDICAR",F2789=BASE_DATOS!R$9," ")</f>
        <v>#NAME?</v>
      </c>
      <c r="H2789" s="121"/>
      <c r="I2789" s="122"/>
      <c r="J2789" s="122"/>
      <c r="K2789" s="122"/>
      <c r="L2789" s="122"/>
      <c r="M2789" s="122"/>
      <c r="N2789" s="123">
        <f t="shared" si="70"/>
        <v>0</v>
      </c>
    </row>
    <row r="2790" spans="1:14" ht="14.5" hidden="1">
      <c r="A2790" s="252"/>
      <c r="B2790" s="137"/>
      <c r="C2790" s="138"/>
      <c r="D2790" s="158"/>
      <c r="E2790" s="140"/>
      <c r="F2790" s="121"/>
      <c r="G2790" s="160" t="e">
        <f ca="1">_xludf.IFS(F2790=BASE_DATOS!R$2,"N/A",F2790=BASE_DATOS!R$3,"N/A",F2790=BASE_DATOS!R$4,"INDICAR",F2790=BASE_DATOS!R$7,"N/A",F2790=BASE_DATOS!R$5,"INDICAR",F2790=BASE_DATOS!R$6,"INDICAR",F2790=BASE_DATOS!R$8," INDICAR",F2790=BASE_DATOS!R$9," ")</f>
        <v>#NAME?</v>
      </c>
      <c r="H2790" s="121"/>
      <c r="I2790" s="122"/>
      <c r="J2790" s="122"/>
      <c r="K2790" s="122"/>
      <c r="L2790" s="122"/>
      <c r="M2790" s="122"/>
      <c r="N2790" s="123">
        <f t="shared" si="70"/>
        <v>0</v>
      </c>
    </row>
    <row r="2791" spans="1:14" ht="14.5" hidden="1">
      <c r="A2791" s="252"/>
      <c r="B2791" s="137"/>
      <c r="C2791" s="138"/>
      <c r="D2791" s="158"/>
      <c r="E2791" s="140"/>
      <c r="F2791" s="121"/>
      <c r="G2791" s="160" t="e">
        <f ca="1">_xludf.IFS(F2791=BASE_DATOS!R$2,"N/A",F2791=BASE_DATOS!R$3,"N/A",F2791=BASE_DATOS!R$4,"INDICAR",F2791=BASE_DATOS!R$7,"N/A",F2791=BASE_DATOS!R$5,"INDICAR",F2791=BASE_DATOS!R$6,"INDICAR",F2791=BASE_DATOS!R$8," INDICAR",F2791=BASE_DATOS!R$9," ")</f>
        <v>#NAME?</v>
      </c>
      <c r="H2791" s="121"/>
      <c r="I2791" s="122"/>
      <c r="J2791" s="122"/>
      <c r="K2791" s="122"/>
      <c r="L2791" s="122"/>
      <c r="M2791" s="122"/>
      <c r="N2791" s="123">
        <f t="shared" si="70"/>
        <v>0</v>
      </c>
    </row>
    <row r="2792" spans="1:14" ht="14.5" hidden="1">
      <c r="A2792" s="252"/>
      <c r="B2792" s="137"/>
      <c r="C2792" s="138"/>
      <c r="D2792" s="158"/>
      <c r="E2792" s="140"/>
      <c r="F2792" s="121"/>
      <c r="G2792" s="160" t="e">
        <f ca="1">_xludf.IFS(F2792=BASE_DATOS!R$2,"N/A",F2792=BASE_DATOS!R$3,"N/A",F2792=BASE_DATOS!R$4,"INDICAR",F2792=BASE_DATOS!R$7,"N/A",F2792=BASE_DATOS!R$5,"INDICAR",F2792=BASE_DATOS!R$6,"INDICAR",F2792=BASE_DATOS!R$8," INDICAR",F2792=BASE_DATOS!R$9," ")</f>
        <v>#NAME?</v>
      </c>
      <c r="H2792" s="121"/>
      <c r="I2792" s="122"/>
      <c r="J2792" s="122"/>
      <c r="K2792" s="122"/>
      <c r="L2792" s="122"/>
      <c r="M2792" s="122"/>
      <c r="N2792" s="123">
        <f t="shared" si="70"/>
        <v>0</v>
      </c>
    </row>
    <row r="2793" spans="1:14" ht="14.5" hidden="1">
      <c r="A2793" s="252"/>
      <c r="B2793" s="137"/>
      <c r="C2793" s="138"/>
      <c r="D2793" s="158"/>
      <c r="E2793" s="140"/>
      <c r="F2793" s="121"/>
      <c r="G2793" s="160" t="e">
        <f ca="1">_xludf.IFS(F2793=BASE_DATOS!R$2,"N/A",F2793=BASE_DATOS!R$3,"N/A",F2793=BASE_DATOS!R$4,"INDICAR",F2793=BASE_DATOS!R$7,"N/A",F2793=BASE_DATOS!R$5,"INDICAR",F2793=BASE_DATOS!R$6,"INDICAR",F2793=BASE_DATOS!R$8," INDICAR",F2793=BASE_DATOS!R$9," ")</f>
        <v>#NAME?</v>
      </c>
      <c r="H2793" s="121"/>
      <c r="I2793" s="122"/>
      <c r="J2793" s="122"/>
      <c r="K2793" s="122"/>
      <c r="L2793" s="122"/>
      <c r="M2793" s="122"/>
      <c r="N2793" s="123">
        <f t="shared" si="70"/>
        <v>0</v>
      </c>
    </row>
    <row r="2794" spans="1:14" ht="14.5" hidden="1">
      <c r="A2794" s="253"/>
      <c r="B2794" s="137"/>
      <c r="C2794" s="140"/>
      <c r="D2794" s="158"/>
      <c r="E2794" s="140"/>
      <c r="F2794" s="121"/>
      <c r="G2794" s="160" t="e">
        <f ca="1">_xludf.IFS(F2794=BASE_DATOS!R$2,"N/A",F2794=BASE_DATOS!R$3,"N/A",F2794=BASE_DATOS!R$4,"INDICAR",F2794=BASE_DATOS!R$7,"N/A",F2794=BASE_DATOS!R$5,"INDICAR",F2794=BASE_DATOS!R$6,"INDICAR",F2794=BASE_DATOS!R$8," INDICAR",F2794=BASE_DATOS!R$9," ")</f>
        <v>#NAME?</v>
      </c>
      <c r="H2794" s="121"/>
      <c r="I2794" s="122"/>
      <c r="J2794" s="122"/>
      <c r="K2794" s="122"/>
      <c r="L2794" s="122"/>
      <c r="M2794" s="122"/>
      <c r="N2794" s="123">
        <f t="shared" si="70"/>
        <v>0</v>
      </c>
    </row>
    <row r="2795" spans="1:14" ht="14.5">
      <c r="A2795" s="142"/>
      <c r="B2795" s="143"/>
      <c r="C2795" s="142"/>
      <c r="D2795" s="142"/>
      <c r="E2795" s="142"/>
      <c r="F2795" s="142"/>
      <c r="G2795" s="142"/>
      <c r="H2795" s="142"/>
      <c r="I2795" s="142"/>
      <c r="J2795" s="143"/>
      <c r="K2795" s="143"/>
      <c r="L2795" s="143"/>
      <c r="M2795" s="143"/>
      <c r="N2795" s="144"/>
    </row>
    <row r="2796" spans="1:14" ht="14.5">
      <c r="A2796" s="145"/>
      <c r="B2796" s="146"/>
      <c r="C2796" s="145"/>
      <c r="D2796" s="145"/>
      <c r="E2796" s="145"/>
      <c r="F2796" s="145"/>
      <c r="G2796" s="145"/>
      <c r="H2796" s="145"/>
      <c r="I2796" s="145"/>
      <c r="J2796" s="146"/>
      <c r="K2796" s="146"/>
      <c r="L2796" s="146"/>
      <c r="M2796" s="146"/>
      <c r="N2796" s="147"/>
    </row>
    <row r="2797" spans="1:14" ht="23.25" customHeight="1">
      <c r="A2797" s="254" t="s">
        <v>413</v>
      </c>
      <c r="B2797" s="255"/>
      <c r="C2797" s="254" t="s">
        <v>397</v>
      </c>
      <c r="D2797" s="256"/>
      <c r="E2797" s="256"/>
      <c r="F2797" s="256"/>
      <c r="G2797" s="256"/>
      <c r="H2797" s="256"/>
      <c r="I2797" s="256"/>
      <c r="J2797" s="256"/>
      <c r="K2797" s="256"/>
      <c r="L2797" s="256"/>
      <c r="M2797" s="256"/>
      <c r="N2797" s="255"/>
    </row>
    <row r="2798" spans="1:14" ht="31">
      <c r="A2798" s="99" t="s">
        <v>19</v>
      </c>
      <c r="B2798" s="254" t="s">
        <v>90</v>
      </c>
      <c r="C2798" s="255"/>
      <c r="D2798" s="99" t="s">
        <v>447</v>
      </c>
      <c r="E2798" s="258" t="str">
        <f t="array" ref="E2798">INDEX(BASE_DATOS!U$2:U$103,MATCH(C2797,BASE_DATOS!W$2:W$103,0))</f>
        <v>Garantizar que el quehacer sustantivo incida en la toma de decisiones políticas en los diversos sectores y territorios para el aumento del valor público y la legitimidad social de la universidad pública costarricense</v>
      </c>
      <c r="F2798" s="256"/>
      <c r="G2798" s="256"/>
      <c r="H2798" s="256"/>
      <c r="I2798" s="256"/>
      <c r="J2798" s="256"/>
      <c r="K2798" s="256"/>
      <c r="L2798" s="256"/>
      <c r="M2798" s="256"/>
      <c r="N2798" s="255"/>
    </row>
    <row r="2799" spans="1:14" ht="34.5" customHeight="1">
      <c r="A2799" s="259" t="s">
        <v>415</v>
      </c>
      <c r="B2799" s="277" t="s">
        <v>398</v>
      </c>
      <c r="C2799" s="261"/>
      <c r="D2799" s="262"/>
      <c r="E2799" s="268" t="s">
        <v>416</v>
      </c>
      <c r="F2799" s="273" t="str">
        <f t="array" ref="F2799">INDEX(BASE_DATOS!Y$2:Y$103,MATCH(B2799,BASE_DATOS!X$2:X$103,0))</f>
        <v>P. Institucionales E.O. 
P. de Calidad 
P.I. para promover la ética en la UNA</v>
      </c>
      <c r="G2799" s="247"/>
      <c r="H2799" s="247"/>
      <c r="I2799" s="274" t="s">
        <v>417</v>
      </c>
      <c r="J2799" s="283" t="str">
        <f t="array" ref="J2799">INDEX(BASE_DATOS!Z$2:Z$103,MATCH(B2799,BASE_DATOS!X$2:X$103,0))</f>
        <v>Agendas conjuntas con instancias</v>
      </c>
      <c r="K2799" s="256"/>
      <c r="L2799" s="256"/>
      <c r="M2799" s="256"/>
      <c r="N2799" s="255"/>
    </row>
    <row r="2800" spans="1:14" ht="18" customHeight="1">
      <c r="A2800" s="252"/>
      <c r="B2800" s="263"/>
      <c r="C2800" s="247"/>
      <c r="D2800" s="264"/>
      <c r="E2800" s="252"/>
      <c r="F2800" s="247"/>
      <c r="G2800" s="247"/>
      <c r="H2800" s="247"/>
      <c r="I2800" s="252"/>
      <c r="J2800" s="276"/>
      <c r="K2800" s="256"/>
      <c r="L2800" s="256"/>
      <c r="M2800" s="256"/>
      <c r="N2800" s="255"/>
    </row>
    <row r="2801" spans="1:14" ht="18" customHeight="1">
      <c r="A2801" s="252"/>
      <c r="B2801" s="263"/>
      <c r="C2801" s="247"/>
      <c r="D2801" s="264"/>
      <c r="E2801" s="252"/>
      <c r="F2801" s="247"/>
      <c r="G2801" s="247"/>
      <c r="H2801" s="247"/>
      <c r="I2801" s="252"/>
      <c r="J2801" s="276"/>
      <c r="K2801" s="256"/>
      <c r="L2801" s="256"/>
      <c r="M2801" s="256"/>
      <c r="N2801" s="255"/>
    </row>
    <row r="2802" spans="1:14" ht="18" customHeight="1">
      <c r="A2802" s="253"/>
      <c r="B2802" s="265"/>
      <c r="C2802" s="266"/>
      <c r="D2802" s="267"/>
      <c r="E2802" s="253"/>
      <c r="F2802" s="266"/>
      <c r="G2802" s="266"/>
      <c r="H2802" s="266"/>
      <c r="I2802" s="253"/>
      <c r="J2802" s="276"/>
      <c r="K2802" s="256"/>
      <c r="L2802" s="256"/>
      <c r="M2802" s="256"/>
      <c r="N2802" s="255"/>
    </row>
    <row r="2803" spans="1:14" ht="21" customHeight="1">
      <c r="A2803" s="269" t="s">
        <v>418</v>
      </c>
      <c r="B2803" s="269" t="s">
        <v>419</v>
      </c>
      <c r="C2803" s="270" t="s">
        <v>420</v>
      </c>
      <c r="D2803" s="269" t="s">
        <v>421</v>
      </c>
      <c r="E2803" s="269" t="s">
        <v>422</v>
      </c>
      <c r="F2803" s="272" t="s">
        <v>16</v>
      </c>
      <c r="G2803" s="269" t="s">
        <v>423</v>
      </c>
      <c r="H2803" s="269" t="s">
        <v>424</v>
      </c>
      <c r="I2803" s="271" t="s">
        <v>425</v>
      </c>
      <c r="J2803" s="256"/>
      <c r="K2803" s="256"/>
      <c r="L2803" s="256"/>
      <c r="M2803" s="256"/>
      <c r="N2803" s="255"/>
    </row>
    <row r="2804" spans="1:14" ht="21" customHeight="1">
      <c r="A2804" s="253"/>
      <c r="B2804" s="253"/>
      <c r="C2804" s="253"/>
      <c r="D2804" s="253"/>
      <c r="E2804" s="253"/>
      <c r="F2804" s="265"/>
      <c r="G2804" s="253"/>
      <c r="H2804" s="253"/>
      <c r="I2804" s="100">
        <v>2023</v>
      </c>
      <c r="J2804" s="100">
        <v>2024</v>
      </c>
      <c r="K2804" s="100">
        <v>2025</v>
      </c>
      <c r="L2804" s="100">
        <v>2026</v>
      </c>
      <c r="M2804" s="100">
        <v>2027</v>
      </c>
      <c r="N2804" s="148" t="s">
        <v>426</v>
      </c>
    </row>
    <row r="2805" spans="1:14" ht="37.5">
      <c r="A2805" s="248" t="s">
        <v>1041</v>
      </c>
      <c r="B2805" s="137" t="s">
        <v>39</v>
      </c>
      <c r="C2805" s="140" t="s">
        <v>1042</v>
      </c>
      <c r="D2805" s="162">
        <v>3</v>
      </c>
      <c r="E2805" s="103">
        <v>0</v>
      </c>
      <c r="F2805" s="126" t="s">
        <v>25</v>
      </c>
      <c r="G2805" s="141" t="e">
        <f ca="1">_xludf.IFS(F2805=BASE_DATOS!R$2,"N/A",F2805=BASE_DATOS!R$3,"N/A",F2805=BASE_DATOS!R$4,"INDICAR",F2805=BASE_DATOS!R$7,"N/A",F2805=BASE_DATOS!R$5,"INDICAR",F2805=BASE_DATOS!R$6,"INDICAR",F2805=BASE_DATOS!R$8," INDICAR",F2805=BASE_DATOS!R$9," ")</f>
        <v>#NAME?</v>
      </c>
      <c r="H2805" s="126" t="s">
        <v>430</v>
      </c>
      <c r="I2805" s="127">
        <v>0.2</v>
      </c>
      <c r="J2805" s="127">
        <v>0.2</v>
      </c>
      <c r="K2805" s="127">
        <v>0.2</v>
      </c>
      <c r="L2805" s="127">
        <v>0.2</v>
      </c>
      <c r="M2805" s="127">
        <v>0.2</v>
      </c>
      <c r="N2805" s="123">
        <f t="shared" ref="N2805:N2837" si="71">SUM(I2805:M2805)</f>
        <v>1</v>
      </c>
    </row>
    <row r="2806" spans="1:14" ht="14.5" hidden="1">
      <c r="A2806" s="249"/>
      <c r="B2806" s="137"/>
      <c r="C2806" s="138"/>
      <c r="D2806" s="158"/>
      <c r="E2806" s="140"/>
      <c r="F2806" s="121"/>
      <c r="G2806" s="160" t="e">
        <f ca="1">_xludf.IFS(F2806=BASE_DATOS!R$2,"N/A",F2806=BASE_DATOS!R$3,"N/A",F2806=BASE_DATOS!R$4,"INDICAR",F2806=BASE_DATOS!R$7,"N/A",F2806=BASE_DATOS!R$5,"INDICAR",F2806=BASE_DATOS!R$6,"INDICAR",F2806=BASE_DATOS!R$8," INDICAR",F2806=BASE_DATOS!R$9," ")</f>
        <v>#NAME?</v>
      </c>
      <c r="H2806" s="121"/>
      <c r="I2806" s="122"/>
      <c r="J2806" s="122"/>
      <c r="K2806" s="122"/>
      <c r="L2806" s="122"/>
      <c r="M2806" s="122"/>
      <c r="N2806" s="123">
        <f t="shared" si="71"/>
        <v>0</v>
      </c>
    </row>
    <row r="2807" spans="1:14" ht="14.5" hidden="1">
      <c r="A2807" s="249"/>
      <c r="B2807" s="137"/>
      <c r="C2807" s="138"/>
      <c r="D2807" s="158"/>
      <c r="E2807" s="140"/>
      <c r="F2807" s="121"/>
      <c r="G2807" s="160" t="e">
        <f ca="1">_xludf.IFS(F2807=BASE_DATOS!R$2,"N/A",F2807=BASE_DATOS!R$3,"N/A",F2807=BASE_DATOS!R$4,"INDICAR",F2807=BASE_DATOS!R$7,"N/A",F2807=BASE_DATOS!R$5,"INDICAR",F2807=BASE_DATOS!R$6,"INDICAR",F2807=BASE_DATOS!R$8," INDICAR",F2807=BASE_DATOS!R$9," ")</f>
        <v>#NAME?</v>
      </c>
      <c r="H2807" s="121"/>
      <c r="I2807" s="122"/>
      <c r="J2807" s="122"/>
      <c r="K2807" s="122"/>
      <c r="L2807" s="122"/>
      <c r="M2807" s="122"/>
      <c r="N2807" s="123">
        <f t="shared" si="71"/>
        <v>0</v>
      </c>
    </row>
    <row r="2808" spans="1:14" ht="14.5" hidden="1">
      <c r="A2808" s="249"/>
      <c r="B2808" s="137"/>
      <c r="C2808" s="138"/>
      <c r="D2808" s="158"/>
      <c r="E2808" s="140"/>
      <c r="F2808" s="121"/>
      <c r="G2808" s="160" t="e">
        <f ca="1">_xludf.IFS(F2808=BASE_DATOS!R$2,"N/A",F2808=BASE_DATOS!R$3,"N/A",F2808=BASE_DATOS!R$4,"INDICAR",F2808=BASE_DATOS!R$7,"N/A",F2808=BASE_DATOS!R$5,"INDICAR",F2808=BASE_DATOS!R$6,"INDICAR",F2808=BASE_DATOS!R$8," INDICAR",F2808=BASE_DATOS!R$9," ")</f>
        <v>#NAME?</v>
      </c>
      <c r="H2808" s="121"/>
      <c r="I2808" s="122"/>
      <c r="J2808" s="122"/>
      <c r="K2808" s="122"/>
      <c r="L2808" s="122"/>
      <c r="M2808" s="122"/>
      <c r="N2808" s="123">
        <f t="shared" si="71"/>
        <v>0</v>
      </c>
    </row>
    <row r="2809" spans="1:14" ht="14.5" hidden="1">
      <c r="A2809" s="249"/>
      <c r="B2809" s="137"/>
      <c r="C2809" s="140"/>
      <c r="D2809" s="158"/>
      <c r="E2809" s="140"/>
      <c r="F2809" s="121"/>
      <c r="G2809" s="160" t="e">
        <f ca="1">_xludf.IFS(F2809=BASE_DATOS!R$2,"N/A",F2809=BASE_DATOS!R$3,"N/A",F2809=BASE_DATOS!R$4,"INDICAR",F2809=BASE_DATOS!R$7,"N/A",F2809=BASE_DATOS!R$5,"INDICAR",F2809=BASE_DATOS!R$6,"INDICAR",F2809=BASE_DATOS!R$8," INDICAR",F2809=BASE_DATOS!R$9," ")</f>
        <v>#NAME?</v>
      </c>
      <c r="H2809" s="121"/>
      <c r="I2809" s="122"/>
      <c r="J2809" s="122"/>
      <c r="K2809" s="122"/>
      <c r="L2809" s="122"/>
      <c r="M2809" s="122"/>
      <c r="N2809" s="123">
        <f t="shared" si="71"/>
        <v>0</v>
      </c>
    </row>
    <row r="2810" spans="1:14" ht="14.5" hidden="1">
      <c r="A2810" s="249"/>
      <c r="B2810" s="137"/>
      <c r="C2810" s="138"/>
      <c r="D2810" s="158"/>
      <c r="E2810" s="140"/>
      <c r="F2810" s="121"/>
      <c r="G2810" s="160" t="e">
        <f ca="1">_xludf.IFS(F2810=BASE_DATOS!R$2,"N/A",F2810=BASE_DATOS!R$3,"N/A",F2810=BASE_DATOS!R$4,"INDICAR",F2810=BASE_DATOS!R$7,"N/A",F2810=BASE_DATOS!R$5,"INDICAR",F2810=BASE_DATOS!R$6,"INDICAR",F2810=BASE_DATOS!R$8," INDICAR",F2810=BASE_DATOS!R$9," ")</f>
        <v>#NAME?</v>
      </c>
      <c r="H2810" s="121"/>
      <c r="I2810" s="122"/>
      <c r="J2810" s="122"/>
      <c r="K2810" s="122"/>
      <c r="L2810" s="122"/>
      <c r="M2810" s="122"/>
      <c r="N2810" s="123">
        <f t="shared" si="71"/>
        <v>0</v>
      </c>
    </row>
    <row r="2811" spans="1:14" ht="14.5" hidden="1">
      <c r="A2811" s="249"/>
      <c r="B2811" s="137"/>
      <c r="C2811" s="138"/>
      <c r="D2811" s="158"/>
      <c r="E2811" s="140"/>
      <c r="F2811" s="121"/>
      <c r="G2811" s="160" t="e">
        <f ca="1">_xludf.IFS(F2811=BASE_DATOS!R$2,"N/A",F2811=BASE_DATOS!R$3,"N/A",F2811=BASE_DATOS!R$4,"INDICAR",F2811=BASE_DATOS!R$7,"N/A",F2811=BASE_DATOS!R$5,"INDICAR",F2811=BASE_DATOS!R$6,"INDICAR",F2811=BASE_DATOS!R$8," INDICAR",F2811=BASE_DATOS!R$9," ")</f>
        <v>#NAME?</v>
      </c>
      <c r="H2811" s="121"/>
      <c r="I2811" s="122"/>
      <c r="J2811" s="122"/>
      <c r="K2811" s="122"/>
      <c r="L2811" s="122"/>
      <c r="M2811" s="122"/>
      <c r="N2811" s="123">
        <f t="shared" si="71"/>
        <v>0</v>
      </c>
    </row>
    <row r="2812" spans="1:14" ht="14.5" hidden="1">
      <c r="A2812" s="249"/>
      <c r="B2812" s="137"/>
      <c r="C2812" s="138"/>
      <c r="D2812" s="158"/>
      <c r="E2812" s="140"/>
      <c r="F2812" s="121"/>
      <c r="G2812" s="160" t="e">
        <f ca="1">_xludf.IFS(F2812=BASE_DATOS!R$2,"N/A",F2812=BASE_DATOS!R$3,"N/A",F2812=BASE_DATOS!R$4,"INDICAR",F2812=BASE_DATOS!R$7,"N/A",F2812=BASE_DATOS!R$5,"INDICAR",F2812=BASE_DATOS!R$6,"INDICAR",F2812=BASE_DATOS!R$8," INDICAR",F2812=BASE_DATOS!R$9," ")</f>
        <v>#NAME?</v>
      </c>
      <c r="H2812" s="121"/>
      <c r="I2812" s="122"/>
      <c r="J2812" s="122"/>
      <c r="K2812" s="122"/>
      <c r="L2812" s="122"/>
      <c r="M2812" s="122"/>
      <c r="N2812" s="123">
        <f t="shared" si="71"/>
        <v>0</v>
      </c>
    </row>
    <row r="2813" spans="1:14" ht="14.5" hidden="1">
      <c r="A2813" s="249"/>
      <c r="B2813" s="137"/>
      <c r="C2813" s="138"/>
      <c r="D2813" s="158"/>
      <c r="E2813" s="140"/>
      <c r="F2813" s="121"/>
      <c r="G2813" s="160" t="e">
        <f ca="1">_xludf.IFS(F2813=BASE_DATOS!R$2,"N/A",F2813=BASE_DATOS!R$3,"N/A",F2813=BASE_DATOS!R$4,"INDICAR",F2813=BASE_DATOS!R$7,"N/A",F2813=BASE_DATOS!R$5,"INDICAR",F2813=BASE_DATOS!R$6,"INDICAR",F2813=BASE_DATOS!R$8," INDICAR",F2813=BASE_DATOS!R$9," ")</f>
        <v>#NAME?</v>
      </c>
      <c r="H2813" s="121"/>
      <c r="I2813" s="122"/>
      <c r="J2813" s="122"/>
      <c r="K2813" s="122"/>
      <c r="L2813" s="122"/>
      <c r="M2813" s="122"/>
      <c r="N2813" s="123">
        <f t="shared" si="71"/>
        <v>0</v>
      </c>
    </row>
    <row r="2814" spans="1:14" ht="14.5" hidden="1">
      <c r="A2814" s="249"/>
      <c r="B2814" s="137"/>
      <c r="C2814" s="138"/>
      <c r="D2814" s="158"/>
      <c r="E2814" s="140"/>
      <c r="F2814" s="121"/>
      <c r="G2814" s="160" t="e">
        <f ca="1">_xludf.IFS(F2814=BASE_DATOS!R$2,"N/A",F2814=BASE_DATOS!R$3,"N/A",F2814=BASE_DATOS!R$4,"INDICAR",F2814=BASE_DATOS!R$7,"N/A",F2814=BASE_DATOS!R$5,"INDICAR",F2814=BASE_DATOS!R$6,"INDICAR",F2814=BASE_DATOS!R$8," INDICAR",F2814=BASE_DATOS!R$9," ")</f>
        <v>#NAME?</v>
      </c>
      <c r="H2814" s="121"/>
      <c r="I2814" s="122"/>
      <c r="J2814" s="122"/>
      <c r="K2814" s="122"/>
      <c r="L2814" s="122"/>
      <c r="M2814" s="122"/>
      <c r="N2814" s="123">
        <f t="shared" si="71"/>
        <v>0</v>
      </c>
    </row>
    <row r="2815" spans="1:14" ht="14.5" hidden="1">
      <c r="A2815" s="250"/>
      <c r="B2815" s="137"/>
      <c r="C2815" s="140"/>
      <c r="D2815" s="158"/>
      <c r="E2815" s="140"/>
      <c r="F2815" s="121"/>
      <c r="G2815" s="160" t="e">
        <f ca="1">_xludf.IFS(F2815=BASE_DATOS!R$2,"N/A",F2815=BASE_DATOS!R$3,"N/A",F2815=BASE_DATOS!R$4,"INDICAR",F2815=BASE_DATOS!R$7,"N/A",F2815=BASE_DATOS!R$5,"INDICAR",F2815=BASE_DATOS!R$6,"INDICAR",F2815=BASE_DATOS!R$8," INDICAR",F2815=BASE_DATOS!R$9," ")</f>
        <v>#NAME?</v>
      </c>
      <c r="H2815" s="121"/>
      <c r="I2815" s="122"/>
      <c r="J2815" s="122"/>
      <c r="K2815" s="122"/>
      <c r="L2815" s="122"/>
      <c r="M2815" s="122"/>
      <c r="N2815" s="123">
        <f t="shared" si="71"/>
        <v>0</v>
      </c>
    </row>
    <row r="2816" spans="1:14" ht="14.5" hidden="1">
      <c r="A2816" s="251"/>
      <c r="B2816" s="137"/>
      <c r="C2816" s="138"/>
      <c r="D2816" s="158"/>
      <c r="E2816" s="140"/>
      <c r="F2816" s="121"/>
      <c r="G2816" s="160" t="e">
        <f ca="1">_xludf.IFS(F2816=BASE_DATOS!R$2,"N/A",F2816=BASE_DATOS!R$3,"N/A",F2816=BASE_DATOS!R$4,"INDICAR",F2816=BASE_DATOS!R$7,"N/A",F2816=BASE_DATOS!R$5,"INDICAR",F2816=BASE_DATOS!R$6,"INDICAR",F2816=BASE_DATOS!R$8," INDICAR",F2816=BASE_DATOS!R$9," ")</f>
        <v>#NAME?</v>
      </c>
      <c r="H2816" s="121"/>
      <c r="I2816" s="122"/>
      <c r="J2816" s="122"/>
      <c r="K2816" s="122"/>
      <c r="L2816" s="122"/>
      <c r="M2816" s="122"/>
      <c r="N2816" s="123">
        <f t="shared" si="71"/>
        <v>0</v>
      </c>
    </row>
    <row r="2817" spans="1:14" ht="14.5" hidden="1">
      <c r="A2817" s="252"/>
      <c r="B2817" s="137"/>
      <c r="C2817" s="138"/>
      <c r="D2817" s="158"/>
      <c r="E2817" s="140"/>
      <c r="F2817" s="121"/>
      <c r="G2817" s="160" t="e">
        <f ca="1">_xludf.IFS(F2817=BASE_DATOS!R$2,"N/A",F2817=BASE_DATOS!R$3,"N/A",F2817=BASE_DATOS!R$4,"INDICAR",F2817=BASE_DATOS!R$7,"N/A",F2817=BASE_DATOS!R$5,"INDICAR",F2817=BASE_DATOS!R$6,"INDICAR",F2817=BASE_DATOS!R$8," INDICAR",F2817=BASE_DATOS!R$9," ")</f>
        <v>#NAME?</v>
      </c>
      <c r="H2817" s="121"/>
      <c r="I2817" s="122"/>
      <c r="J2817" s="122"/>
      <c r="K2817" s="122"/>
      <c r="L2817" s="122"/>
      <c r="M2817" s="122"/>
      <c r="N2817" s="123">
        <f t="shared" si="71"/>
        <v>0</v>
      </c>
    </row>
    <row r="2818" spans="1:14" ht="14.5" hidden="1">
      <c r="A2818" s="252"/>
      <c r="B2818" s="137"/>
      <c r="C2818" s="138"/>
      <c r="D2818" s="158"/>
      <c r="E2818" s="140"/>
      <c r="F2818" s="121"/>
      <c r="G2818" s="160" t="e">
        <f ca="1">_xludf.IFS(F2818=BASE_DATOS!R$2,"N/A",F2818=BASE_DATOS!R$3,"N/A",F2818=BASE_DATOS!R$4,"INDICAR",F2818=BASE_DATOS!R$7,"N/A",F2818=BASE_DATOS!R$5,"INDICAR",F2818=BASE_DATOS!R$6,"INDICAR",F2818=BASE_DATOS!R$8," INDICAR",F2818=BASE_DATOS!R$9," ")</f>
        <v>#NAME?</v>
      </c>
      <c r="H2818" s="121"/>
      <c r="I2818" s="122"/>
      <c r="J2818" s="122"/>
      <c r="K2818" s="122"/>
      <c r="L2818" s="122"/>
      <c r="M2818" s="122"/>
      <c r="N2818" s="123">
        <f t="shared" si="71"/>
        <v>0</v>
      </c>
    </row>
    <row r="2819" spans="1:14" ht="14.5" hidden="1">
      <c r="A2819" s="252"/>
      <c r="B2819" s="137"/>
      <c r="C2819" s="138"/>
      <c r="D2819" s="158"/>
      <c r="E2819" s="140"/>
      <c r="F2819" s="121"/>
      <c r="G2819" s="160" t="e">
        <f ca="1">_xludf.IFS(F2819=BASE_DATOS!R$2,"N/A",F2819=BASE_DATOS!R$3,"N/A",F2819=BASE_DATOS!R$4,"INDICAR",F2819=BASE_DATOS!R$7,"N/A",F2819=BASE_DATOS!R$5,"INDICAR",F2819=BASE_DATOS!R$6,"INDICAR",F2819=BASE_DATOS!R$8," INDICAR",F2819=BASE_DATOS!R$9," ")</f>
        <v>#NAME?</v>
      </c>
      <c r="H2819" s="121"/>
      <c r="I2819" s="122"/>
      <c r="J2819" s="122"/>
      <c r="K2819" s="122"/>
      <c r="L2819" s="122"/>
      <c r="M2819" s="122"/>
      <c r="N2819" s="123">
        <f t="shared" si="71"/>
        <v>0</v>
      </c>
    </row>
    <row r="2820" spans="1:14" ht="14.5" hidden="1">
      <c r="A2820" s="252"/>
      <c r="B2820" s="137"/>
      <c r="C2820" s="138"/>
      <c r="D2820" s="158"/>
      <c r="E2820" s="140"/>
      <c r="F2820" s="121"/>
      <c r="G2820" s="160" t="e">
        <f ca="1">_xludf.IFS(F2820=BASE_DATOS!R$2,"N/A",F2820=BASE_DATOS!R$3,"N/A",F2820=BASE_DATOS!R$4,"INDICAR",F2820=BASE_DATOS!R$7,"N/A",F2820=BASE_DATOS!R$5,"INDICAR",F2820=BASE_DATOS!R$6,"INDICAR",F2820=BASE_DATOS!R$8," INDICAR",F2820=BASE_DATOS!R$9," ")</f>
        <v>#NAME?</v>
      </c>
      <c r="H2820" s="121"/>
      <c r="I2820" s="122"/>
      <c r="J2820" s="122"/>
      <c r="K2820" s="122"/>
      <c r="L2820" s="122"/>
      <c r="M2820" s="122"/>
      <c r="N2820" s="123">
        <f t="shared" si="71"/>
        <v>0</v>
      </c>
    </row>
    <row r="2821" spans="1:14" ht="14.5" hidden="1">
      <c r="A2821" s="252"/>
      <c r="B2821" s="137"/>
      <c r="C2821" s="138"/>
      <c r="D2821" s="158"/>
      <c r="E2821" s="140"/>
      <c r="F2821" s="121"/>
      <c r="G2821" s="160" t="e">
        <f ca="1">_xludf.IFS(F2821=BASE_DATOS!R$2,"N/A",F2821=BASE_DATOS!R$3,"N/A",F2821=BASE_DATOS!R$4,"INDICAR",F2821=BASE_DATOS!R$7,"N/A",F2821=BASE_DATOS!R$5,"INDICAR",F2821=BASE_DATOS!R$6,"INDICAR",F2821=BASE_DATOS!R$8," INDICAR",F2821=BASE_DATOS!R$9," ")</f>
        <v>#NAME?</v>
      </c>
      <c r="H2821" s="121"/>
      <c r="I2821" s="122"/>
      <c r="J2821" s="122"/>
      <c r="K2821" s="122"/>
      <c r="L2821" s="122"/>
      <c r="M2821" s="122"/>
      <c r="N2821" s="123">
        <f t="shared" si="71"/>
        <v>0</v>
      </c>
    </row>
    <row r="2822" spans="1:14" ht="14.5" hidden="1">
      <c r="A2822" s="252"/>
      <c r="B2822" s="137"/>
      <c r="C2822" s="138"/>
      <c r="D2822" s="158"/>
      <c r="E2822" s="140"/>
      <c r="F2822" s="121"/>
      <c r="G2822" s="160" t="e">
        <f ca="1">_xludf.IFS(F2822=BASE_DATOS!R$2,"N/A",F2822=BASE_DATOS!R$3,"N/A",F2822=BASE_DATOS!R$4,"INDICAR",F2822=BASE_DATOS!R$7,"N/A",F2822=BASE_DATOS!R$5,"INDICAR",F2822=BASE_DATOS!R$6,"INDICAR",F2822=BASE_DATOS!R$8," INDICAR",F2822=BASE_DATOS!R$9," ")</f>
        <v>#NAME?</v>
      </c>
      <c r="H2822" s="121"/>
      <c r="I2822" s="122"/>
      <c r="J2822" s="122"/>
      <c r="K2822" s="122"/>
      <c r="L2822" s="122"/>
      <c r="M2822" s="122"/>
      <c r="N2822" s="123">
        <f t="shared" si="71"/>
        <v>0</v>
      </c>
    </row>
    <row r="2823" spans="1:14" ht="14.5" hidden="1">
      <c r="A2823" s="252"/>
      <c r="B2823" s="137"/>
      <c r="C2823" s="138"/>
      <c r="D2823" s="158"/>
      <c r="E2823" s="140"/>
      <c r="F2823" s="121"/>
      <c r="G2823" s="160" t="e">
        <f ca="1">_xludf.IFS(F2823=BASE_DATOS!R$2,"N/A",F2823=BASE_DATOS!R$3,"N/A",F2823=BASE_DATOS!R$4,"INDICAR",F2823=BASE_DATOS!R$7,"N/A",F2823=BASE_DATOS!R$5,"INDICAR",F2823=BASE_DATOS!R$6,"INDICAR",F2823=BASE_DATOS!R$8," INDICAR",F2823=BASE_DATOS!R$9," ")</f>
        <v>#NAME?</v>
      </c>
      <c r="H2823" s="121"/>
      <c r="I2823" s="122"/>
      <c r="J2823" s="122"/>
      <c r="K2823" s="122"/>
      <c r="L2823" s="122"/>
      <c r="M2823" s="122"/>
      <c r="N2823" s="123">
        <f t="shared" si="71"/>
        <v>0</v>
      </c>
    </row>
    <row r="2824" spans="1:14" ht="14.5" hidden="1">
      <c r="A2824" s="252"/>
      <c r="B2824" s="137"/>
      <c r="C2824" s="138"/>
      <c r="D2824" s="158"/>
      <c r="E2824" s="140"/>
      <c r="F2824" s="121"/>
      <c r="G2824" s="160" t="e">
        <f ca="1">_xludf.IFS(F2824=BASE_DATOS!R$2,"N/A",F2824=BASE_DATOS!R$3,"N/A",F2824=BASE_DATOS!R$4,"INDICAR",F2824=BASE_DATOS!R$7,"N/A",F2824=BASE_DATOS!R$5,"INDICAR",F2824=BASE_DATOS!R$6,"INDICAR",F2824=BASE_DATOS!R$8," INDICAR",F2824=BASE_DATOS!R$9," ")</f>
        <v>#NAME?</v>
      </c>
      <c r="H2824" s="121"/>
      <c r="I2824" s="122"/>
      <c r="J2824" s="122"/>
      <c r="K2824" s="122"/>
      <c r="L2824" s="122"/>
      <c r="M2824" s="122"/>
      <c r="N2824" s="123">
        <f t="shared" si="71"/>
        <v>0</v>
      </c>
    </row>
    <row r="2825" spans="1:14" ht="14.5" hidden="1">
      <c r="A2825" s="252"/>
      <c r="B2825" s="137"/>
      <c r="C2825" s="138"/>
      <c r="D2825" s="158"/>
      <c r="E2825" s="140"/>
      <c r="F2825" s="121"/>
      <c r="G2825" s="160" t="e">
        <f ca="1">_xludf.IFS(F2825=BASE_DATOS!R$2,"N/A",F2825=BASE_DATOS!R$3,"N/A",F2825=BASE_DATOS!R$4,"INDICAR",F2825=BASE_DATOS!R$7,"N/A",F2825=BASE_DATOS!R$5,"INDICAR",F2825=BASE_DATOS!R$6,"INDICAR",F2825=BASE_DATOS!R$8," INDICAR",F2825=BASE_DATOS!R$9," ")</f>
        <v>#NAME?</v>
      </c>
      <c r="H2825" s="121"/>
      <c r="I2825" s="122"/>
      <c r="J2825" s="122"/>
      <c r="K2825" s="122"/>
      <c r="L2825" s="122"/>
      <c r="M2825" s="122"/>
      <c r="N2825" s="123">
        <f t="shared" si="71"/>
        <v>0</v>
      </c>
    </row>
    <row r="2826" spans="1:14" ht="14.5" hidden="1">
      <c r="A2826" s="253"/>
      <c r="B2826" s="137"/>
      <c r="C2826" s="140"/>
      <c r="D2826" s="158"/>
      <c r="E2826" s="140"/>
      <c r="F2826" s="121"/>
      <c r="G2826" s="160" t="e">
        <f ca="1">_xludf.IFS(F2826=BASE_DATOS!R$2,"N/A",F2826=BASE_DATOS!R$3,"N/A",F2826=BASE_DATOS!R$4,"INDICAR",F2826=BASE_DATOS!R$7,"N/A",F2826=BASE_DATOS!R$5,"INDICAR",F2826=BASE_DATOS!R$6,"INDICAR",F2826=BASE_DATOS!R$8," INDICAR",F2826=BASE_DATOS!R$9," ")</f>
        <v>#NAME?</v>
      </c>
      <c r="H2826" s="121"/>
      <c r="I2826" s="122"/>
      <c r="J2826" s="122"/>
      <c r="K2826" s="122"/>
      <c r="L2826" s="122"/>
      <c r="M2826" s="122"/>
      <c r="N2826" s="123">
        <f t="shared" si="71"/>
        <v>0</v>
      </c>
    </row>
    <row r="2827" spans="1:14" ht="14.5" hidden="1">
      <c r="A2827" s="251"/>
      <c r="B2827" s="137"/>
      <c r="C2827" s="138"/>
      <c r="D2827" s="158"/>
      <c r="E2827" s="140"/>
      <c r="F2827" s="121"/>
      <c r="G2827" s="160" t="e">
        <f ca="1">_xludf.IFS(F2827=BASE_DATOS!R$2,"N/A",F2827=BASE_DATOS!R$3,"N/A",F2827=BASE_DATOS!R$4,"INDICAR",F2827=BASE_DATOS!R$7,"N/A",F2827=BASE_DATOS!R$5,"INDICAR",F2827=BASE_DATOS!R$6,"INDICAR",F2827=BASE_DATOS!R$8," INDICAR",F2827=BASE_DATOS!R$9," ")</f>
        <v>#NAME?</v>
      </c>
      <c r="H2827" s="121"/>
      <c r="I2827" s="122"/>
      <c r="J2827" s="122"/>
      <c r="K2827" s="122"/>
      <c r="L2827" s="122"/>
      <c r="M2827" s="122"/>
      <c r="N2827" s="123">
        <f t="shared" si="71"/>
        <v>0</v>
      </c>
    </row>
    <row r="2828" spans="1:14" ht="14.5" hidden="1">
      <c r="A2828" s="252"/>
      <c r="B2828" s="137"/>
      <c r="C2828" s="138"/>
      <c r="D2828" s="158"/>
      <c r="E2828" s="140"/>
      <c r="F2828" s="121"/>
      <c r="G2828" s="160" t="e">
        <f ca="1">_xludf.IFS(F2828=BASE_DATOS!R$2,"N/A",F2828=BASE_DATOS!R$3,"N/A",F2828=BASE_DATOS!R$4,"INDICAR",F2828=BASE_DATOS!R$7,"N/A",F2828=BASE_DATOS!R$5,"INDICAR",F2828=BASE_DATOS!R$6,"INDICAR",F2828=BASE_DATOS!R$8," INDICAR",F2828=BASE_DATOS!R$9," ")</f>
        <v>#NAME?</v>
      </c>
      <c r="H2828" s="121"/>
      <c r="I2828" s="122"/>
      <c r="J2828" s="122"/>
      <c r="K2828" s="122"/>
      <c r="L2828" s="122"/>
      <c r="M2828" s="122"/>
      <c r="N2828" s="123">
        <f t="shared" si="71"/>
        <v>0</v>
      </c>
    </row>
    <row r="2829" spans="1:14" ht="14.5" hidden="1">
      <c r="A2829" s="252"/>
      <c r="B2829" s="137"/>
      <c r="C2829" s="138"/>
      <c r="D2829" s="158"/>
      <c r="E2829" s="140"/>
      <c r="F2829" s="121"/>
      <c r="G2829" s="160" t="e">
        <f ca="1">_xludf.IFS(F2829=BASE_DATOS!R$2,"N/A",F2829=BASE_DATOS!R$3,"N/A",F2829=BASE_DATOS!R$4,"INDICAR",F2829=BASE_DATOS!R$7,"N/A",F2829=BASE_DATOS!R$5,"INDICAR",F2829=BASE_DATOS!R$6,"INDICAR",F2829=BASE_DATOS!R$8," INDICAR",F2829=BASE_DATOS!R$9," ")</f>
        <v>#NAME?</v>
      </c>
      <c r="H2829" s="121"/>
      <c r="I2829" s="122"/>
      <c r="J2829" s="122"/>
      <c r="K2829" s="122"/>
      <c r="L2829" s="122"/>
      <c r="M2829" s="122"/>
      <c r="N2829" s="123">
        <f t="shared" si="71"/>
        <v>0</v>
      </c>
    </row>
    <row r="2830" spans="1:14" ht="14.5" hidden="1">
      <c r="A2830" s="252"/>
      <c r="B2830" s="137"/>
      <c r="C2830" s="138"/>
      <c r="D2830" s="158"/>
      <c r="E2830" s="140"/>
      <c r="F2830" s="121"/>
      <c r="G2830" s="160" t="e">
        <f ca="1">_xludf.IFS(F2830=BASE_DATOS!R$2,"N/A",F2830=BASE_DATOS!R$3,"N/A",F2830=BASE_DATOS!R$4,"INDICAR",F2830=BASE_DATOS!R$7,"N/A",F2830=BASE_DATOS!R$5,"INDICAR",F2830=BASE_DATOS!R$6,"INDICAR",F2830=BASE_DATOS!R$8," INDICAR",F2830=BASE_DATOS!R$9," ")</f>
        <v>#NAME?</v>
      </c>
      <c r="H2830" s="121"/>
      <c r="I2830" s="122"/>
      <c r="J2830" s="122"/>
      <c r="K2830" s="122"/>
      <c r="L2830" s="122"/>
      <c r="M2830" s="122"/>
      <c r="N2830" s="123">
        <f t="shared" si="71"/>
        <v>0</v>
      </c>
    </row>
    <row r="2831" spans="1:14" ht="14.5" hidden="1">
      <c r="A2831" s="252"/>
      <c r="B2831" s="137"/>
      <c r="C2831" s="138"/>
      <c r="D2831" s="158"/>
      <c r="E2831" s="140"/>
      <c r="F2831" s="121"/>
      <c r="G2831" s="160" t="e">
        <f ca="1">_xludf.IFS(F2831=BASE_DATOS!R$2,"N/A",F2831=BASE_DATOS!R$3,"N/A",F2831=BASE_DATOS!R$4,"INDICAR",F2831=BASE_DATOS!R$7,"N/A",F2831=BASE_DATOS!R$5,"INDICAR",F2831=BASE_DATOS!R$6,"INDICAR",F2831=BASE_DATOS!R$8," INDICAR",F2831=BASE_DATOS!R$9," ")</f>
        <v>#NAME?</v>
      </c>
      <c r="H2831" s="121"/>
      <c r="I2831" s="122"/>
      <c r="J2831" s="122"/>
      <c r="K2831" s="122"/>
      <c r="L2831" s="122"/>
      <c r="M2831" s="122"/>
      <c r="N2831" s="123">
        <f t="shared" si="71"/>
        <v>0</v>
      </c>
    </row>
    <row r="2832" spans="1:14" ht="14.5" hidden="1">
      <c r="A2832" s="252"/>
      <c r="B2832" s="137"/>
      <c r="C2832" s="138"/>
      <c r="D2832" s="158"/>
      <c r="E2832" s="140"/>
      <c r="F2832" s="121"/>
      <c r="G2832" s="160" t="e">
        <f ca="1">_xludf.IFS(F2832=BASE_DATOS!R$2,"N/A",F2832=BASE_DATOS!R$3,"N/A",F2832=BASE_DATOS!R$4,"INDICAR",F2832=BASE_DATOS!R$7,"N/A",F2832=BASE_DATOS!R$5,"INDICAR",F2832=BASE_DATOS!R$6,"INDICAR",F2832=BASE_DATOS!R$8," INDICAR",F2832=BASE_DATOS!R$9," ")</f>
        <v>#NAME?</v>
      </c>
      <c r="H2832" s="121"/>
      <c r="I2832" s="122"/>
      <c r="J2832" s="122"/>
      <c r="K2832" s="122"/>
      <c r="L2832" s="122"/>
      <c r="M2832" s="122"/>
      <c r="N2832" s="123">
        <f t="shared" si="71"/>
        <v>0</v>
      </c>
    </row>
    <row r="2833" spans="1:14" ht="14.5" hidden="1">
      <c r="A2833" s="252"/>
      <c r="B2833" s="137"/>
      <c r="C2833" s="138"/>
      <c r="D2833" s="158"/>
      <c r="E2833" s="140"/>
      <c r="F2833" s="121"/>
      <c r="G2833" s="160" t="e">
        <f ca="1">_xludf.IFS(F2833=BASE_DATOS!R$2,"N/A",F2833=BASE_DATOS!R$3,"N/A",F2833=BASE_DATOS!R$4,"INDICAR",F2833=BASE_DATOS!R$7,"N/A",F2833=BASE_DATOS!R$5,"INDICAR",F2833=BASE_DATOS!R$6,"INDICAR",F2833=BASE_DATOS!R$8," INDICAR",F2833=BASE_DATOS!R$9," ")</f>
        <v>#NAME?</v>
      </c>
      <c r="H2833" s="121"/>
      <c r="I2833" s="122"/>
      <c r="J2833" s="122"/>
      <c r="K2833" s="122"/>
      <c r="L2833" s="122"/>
      <c r="M2833" s="122"/>
      <c r="N2833" s="123">
        <f t="shared" si="71"/>
        <v>0</v>
      </c>
    </row>
    <row r="2834" spans="1:14" ht="14.5" hidden="1">
      <c r="A2834" s="252"/>
      <c r="B2834" s="137"/>
      <c r="C2834" s="138"/>
      <c r="D2834" s="158"/>
      <c r="E2834" s="140"/>
      <c r="F2834" s="121"/>
      <c r="G2834" s="160" t="e">
        <f ca="1">_xludf.IFS(F2834=BASE_DATOS!R$2,"N/A",F2834=BASE_DATOS!R$3,"N/A",F2834=BASE_DATOS!R$4,"INDICAR",F2834=BASE_DATOS!R$7,"N/A",F2834=BASE_DATOS!R$5,"INDICAR",F2834=BASE_DATOS!R$6,"INDICAR",F2834=BASE_DATOS!R$8," INDICAR",F2834=BASE_DATOS!R$9," ")</f>
        <v>#NAME?</v>
      </c>
      <c r="H2834" s="121"/>
      <c r="I2834" s="122"/>
      <c r="J2834" s="122"/>
      <c r="K2834" s="122"/>
      <c r="L2834" s="122"/>
      <c r="M2834" s="122"/>
      <c r="N2834" s="123">
        <f t="shared" si="71"/>
        <v>0</v>
      </c>
    </row>
    <row r="2835" spans="1:14" ht="14.5" hidden="1">
      <c r="A2835" s="252"/>
      <c r="B2835" s="137"/>
      <c r="C2835" s="138"/>
      <c r="D2835" s="158"/>
      <c r="E2835" s="140"/>
      <c r="F2835" s="121"/>
      <c r="G2835" s="160" t="e">
        <f ca="1">_xludf.IFS(F2835=BASE_DATOS!R$2,"N/A",F2835=BASE_DATOS!R$3,"N/A",F2835=BASE_DATOS!R$4,"INDICAR",F2835=BASE_DATOS!R$7,"N/A",F2835=BASE_DATOS!R$5,"INDICAR",F2835=BASE_DATOS!R$6,"INDICAR",F2835=BASE_DATOS!R$8," INDICAR",F2835=BASE_DATOS!R$9," ")</f>
        <v>#NAME?</v>
      </c>
      <c r="H2835" s="121"/>
      <c r="I2835" s="122"/>
      <c r="J2835" s="122"/>
      <c r="K2835" s="122"/>
      <c r="L2835" s="122"/>
      <c r="M2835" s="122"/>
      <c r="N2835" s="123">
        <f t="shared" si="71"/>
        <v>0</v>
      </c>
    </row>
    <row r="2836" spans="1:14" ht="14.5" hidden="1">
      <c r="A2836" s="252"/>
      <c r="B2836" s="137"/>
      <c r="C2836" s="138"/>
      <c r="D2836" s="158"/>
      <c r="E2836" s="140"/>
      <c r="F2836" s="121"/>
      <c r="G2836" s="160" t="e">
        <f ca="1">_xludf.IFS(F2836=BASE_DATOS!R$2,"N/A",F2836=BASE_DATOS!R$3,"N/A",F2836=BASE_DATOS!R$4,"INDICAR",F2836=BASE_DATOS!R$7,"N/A",F2836=BASE_DATOS!R$5,"INDICAR",F2836=BASE_DATOS!R$6,"INDICAR",F2836=BASE_DATOS!R$8," INDICAR",F2836=BASE_DATOS!R$9," ")</f>
        <v>#NAME?</v>
      </c>
      <c r="H2836" s="121"/>
      <c r="I2836" s="122"/>
      <c r="J2836" s="122"/>
      <c r="K2836" s="122"/>
      <c r="L2836" s="122"/>
      <c r="M2836" s="122"/>
      <c r="N2836" s="123">
        <f t="shared" si="71"/>
        <v>0</v>
      </c>
    </row>
    <row r="2837" spans="1:14" ht="14.5" hidden="1">
      <c r="A2837" s="253"/>
      <c r="B2837" s="137"/>
      <c r="C2837" s="140"/>
      <c r="D2837" s="158"/>
      <c r="E2837" s="140"/>
      <c r="F2837" s="121"/>
      <c r="G2837" s="160" t="e">
        <f ca="1">_xludf.IFS(F2837=BASE_DATOS!R$2,"N/A",F2837=BASE_DATOS!R$3,"N/A",F2837=BASE_DATOS!R$4,"INDICAR",F2837=BASE_DATOS!R$7,"N/A",F2837=BASE_DATOS!R$5,"INDICAR",F2837=BASE_DATOS!R$6,"INDICAR",F2837=BASE_DATOS!R$8," INDICAR",F2837=BASE_DATOS!R$9," ")</f>
        <v>#NAME?</v>
      </c>
      <c r="H2837" s="121"/>
      <c r="I2837" s="122"/>
      <c r="J2837" s="122"/>
      <c r="K2837" s="122"/>
      <c r="L2837" s="122"/>
      <c r="M2837" s="122"/>
      <c r="N2837" s="123">
        <f t="shared" si="71"/>
        <v>0</v>
      </c>
    </row>
    <row r="2838" spans="1:14" ht="14.5">
      <c r="A2838" s="142"/>
      <c r="B2838" s="143"/>
      <c r="C2838" s="142"/>
      <c r="D2838" s="142"/>
      <c r="E2838" s="142"/>
      <c r="F2838" s="142"/>
      <c r="G2838" s="142"/>
      <c r="H2838" s="142"/>
      <c r="I2838" s="142"/>
      <c r="J2838" s="143"/>
      <c r="K2838" s="143"/>
      <c r="L2838" s="143"/>
      <c r="M2838" s="143"/>
      <c r="N2838" s="144"/>
    </row>
    <row r="2839" spans="1:14" ht="14.5">
      <c r="A2839" s="145"/>
      <c r="B2839" s="146"/>
      <c r="C2839" s="145"/>
      <c r="D2839" s="145"/>
      <c r="E2839" s="145"/>
      <c r="F2839" s="145"/>
      <c r="G2839" s="145"/>
      <c r="H2839" s="145"/>
      <c r="I2839" s="145"/>
      <c r="J2839" s="146"/>
      <c r="K2839" s="146"/>
      <c r="L2839" s="146"/>
      <c r="M2839" s="146"/>
      <c r="N2839" s="147"/>
    </row>
    <row r="2840" spans="1:14" ht="22.5" customHeight="1">
      <c r="A2840" s="254" t="s">
        <v>413</v>
      </c>
      <c r="B2840" s="255"/>
      <c r="C2840" s="254" t="s">
        <v>397</v>
      </c>
      <c r="D2840" s="256"/>
      <c r="E2840" s="256"/>
      <c r="F2840" s="256"/>
      <c r="G2840" s="256"/>
      <c r="H2840" s="256"/>
      <c r="I2840" s="256"/>
      <c r="J2840" s="256"/>
      <c r="K2840" s="256"/>
      <c r="L2840" s="256"/>
      <c r="M2840" s="256"/>
      <c r="N2840" s="255"/>
    </row>
    <row r="2841" spans="1:14" ht="31">
      <c r="A2841" s="99" t="s">
        <v>19</v>
      </c>
      <c r="B2841" s="257" t="s">
        <v>90</v>
      </c>
      <c r="C2841" s="255"/>
      <c r="D2841" s="99" t="s">
        <v>447</v>
      </c>
      <c r="E2841" s="258" t="str">
        <f t="array" ref="E2841">INDEX(BASE_DATOS!U$2:U$103,MATCH(C2840,BASE_DATOS!W$2:W$103,0))</f>
        <v>Garantizar que el quehacer sustantivo incida en la toma de decisiones políticas en los diversos sectores y territorios para el aumento del valor público y la legitimidad social de la universidad pública costarricense</v>
      </c>
      <c r="F2841" s="256"/>
      <c r="G2841" s="256"/>
      <c r="H2841" s="256"/>
      <c r="I2841" s="256"/>
      <c r="J2841" s="256"/>
      <c r="K2841" s="256"/>
      <c r="L2841" s="256"/>
      <c r="M2841" s="256"/>
      <c r="N2841" s="255"/>
    </row>
    <row r="2842" spans="1:14" ht="30.75" customHeight="1">
      <c r="A2842" s="259" t="s">
        <v>415</v>
      </c>
      <c r="B2842" s="260" t="s">
        <v>400</v>
      </c>
      <c r="C2842" s="261"/>
      <c r="D2842" s="262"/>
      <c r="E2842" s="268" t="s">
        <v>416</v>
      </c>
      <c r="F2842" s="273" t="str">
        <f t="array" ref="F2842">INDEX(BASE_DATOS!Y$2:Y$103,MATCH(B2842,BASE_DATOS!X$2:X$103,0))</f>
        <v>P. Institucionales E.O. 
P. de Calidad 
P.I. para promover la ética en la UNA</v>
      </c>
      <c r="G2842" s="247"/>
      <c r="H2842" s="247"/>
      <c r="I2842" s="274" t="s">
        <v>417</v>
      </c>
      <c r="J2842" s="283" t="str">
        <f t="array" ref="J2842">INDEX(BASE_DATOS!Z$2:Z$103,MATCH(B2842,BASE_DATOS!X$2:X$103,0))</f>
        <v>Acciones de gestión y representación política; formación de comisiones país</v>
      </c>
      <c r="K2842" s="256"/>
      <c r="L2842" s="256"/>
      <c r="M2842" s="256"/>
      <c r="N2842" s="255"/>
    </row>
    <row r="2843" spans="1:14" ht="19.5" customHeight="1">
      <c r="A2843" s="252"/>
      <c r="B2843" s="263"/>
      <c r="C2843" s="247"/>
      <c r="D2843" s="264"/>
      <c r="E2843" s="252"/>
      <c r="F2843" s="247"/>
      <c r="G2843" s="247"/>
      <c r="H2843" s="247"/>
      <c r="I2843" s="252"/>
      <c r="J2843" s="276"/>
      <c r="K2843" s="256"/>
      <c r="L2843" s="256"/>
      <c r="M2843" s="256"/>
      <c r="N2843" s="255"/>
    </row>
    <row r="2844" spans="1:14" ht="19.5" customHeight="1">
      <c r="A2844" s="252"/>
      <c r="B2844" s="263"/>
      <c r="C2844" s="247"/>
      <c r="D2844" s="264"/>
      <c r="E2844" s="252"/>
      <c r="F2844" s="247"/>
      <c r="G2844" s="247"/>
      <c r="H2844" s="247"/>
      <c r="I2844" s="252"/>
      <c r="J2844" s="276"/>
      <c r="K2844" s="256"/>
      <c r="L2844" s="256"/>
      <c r="M2844" s="256"/>
      <c r="N2844" s="255"/>
    </row>
    <row r="2845" spans="1:14" ht="19.5" customHeight="1">
      <c r="A2845" s="253"/>
      <c r="B2845" s="265"/>
      <c r="C2845" s="266"/>
      <c r="D2845" s="267"/>
      <c r="E2845" s="253"/>
      <c r="F2845" s="266"/>
      <c r="G2845" s="266"/>
      <c r="H2845" s="266"/>
      <c r="I2845" s="253"/>
      <c r="J2845" s="276"/>
      <c r="K2845" s="256"/>
      <c r="L2845" s="256"/>
      <c r="M2845" s="256"/>
      <c r="N2845" s="255"/>
    </row>
    <row r="2846" spans="1:14" ht="23.25" customHeight="1">
      <c r="A2846" s="269" t="s">
        <v>418</v>
      </c>
      <c r="B2846" s="269" t="s">
        <v>419</v>
      </c>
      <c r="C2846" s="270" t="s">
        <v>420</v>
      </c>
      <c r="D2846" s="269" t="s">
        <v>421</v>
      </c>
      <c r="E2846" s="269" t="s">
        <v>422</v>
      </c>
      <c r="F2846" s="272" t="s">
        <v>16</v>
      </c>
      <c r="G2846" s="269" t="s">
        <v>423</v>
      </c>
      <c r="H2846" s="269" t="s">
        <v>424</v>
      </c>
      <c r="I2846" s="271" t="s">
        <v>425</v>
      </c>
      <c r="J2846" s="256"/>
      <c r="K2846" s="256"/>
      <c r="L2846" s="256"/>
      <c r="M2846" s="256"/>
      <c r="N2846" s="255"/>
    </row>
    <row r="2847" spans="1:14" ht="23.25" customHeight="1">
      <c r="A2847" s="253"/>
      <c r="B2847" s="253"/>
      <c r="C2847" s="253"/>
      <c r="D2847" s="253"/>
      <c r="E2847" s="253"/>
      <c r="F2847" s="265"/>
      <c r="G2847" s="253"/>
      <c r="H2847" s="253"/>
      <c r="I2847" s="100">
        <v>2023</v>
      </c>
      <c r="J2847" s="100">
        <v>2024</v>
      </c>
      <c r="K2847" s="100">
        <v>2025</v>
      </c>
      <c r="L2847" s="100">
        <v>2026</v>
      </c>
      <c r="M2847" s="100">
        <v>2027</v>
      </c>
      <c r="N2847" s="148" t="s">
        <v>426</v>
      </c>
    </row>
    <row r="2848" spans="1:14" ht="37.5">
      <c r="A2848" s="248" t="s">
        <v>1043</v>
      </c>
      <c r="B2848" s="137" t="s">
        <v>130</v>
      </c>
      <c r="C2848" s="138" t="s">
        <v>1044</v>
      </c>
      <c r="D2848" s="158">
        <v>2</v>
      </c>
      <c r="E2848" s="140">
        <v>1</v>
      </c>
      <c r="F2848" s="121" t="s">
        <v>25</v>
      </c>
      <c r="G2848" s="141" t="e">
        <f ca="1">_xludf.IFS(F2848=BASE_DATOS!R$2,"N/A",F2848=BASE_DATOS!R$3,"N/A",F2848=BASE_DATOS!R$4,"INDICAR",F2848=BASE_DATOS!R$7,"N/A",F2848=BASE_DATOS!R$5,"INDICAR",F2848=BASE_DATOS!R$6,"INDICAR",F2848=BASE_DATOS!R$8," INDICAR",F2848=BASE_DATOS!R$9," ")</f>
        <v>#NAME?</v>
      </c>
      <c r="H2848" s="121" t="s">
        <v>430</v>
      </c>
      <c r="I2848" s="122">
        <v>0.2</v>
      </c>
      <c r="J2848" s="122">
        <v>0.2</v>
      </c>
      <c r="K2848" s="122">
        <v>0.2</v>
      </c>
      <c r="L2848" s="122">
        <v>0.2</v>
      </c>
      <c r="M2848" s="122">
        <v>0.2</v>
      </c>
      <c r="N2848" s="123">
        <f t="shared" ref="N2848:N2880" si="72">SUM(I2848:M2848)</f>
        <v>1</v>
      </c>
    </row>
    <row r="2849" spans="1:14" ht="62.5">
      <c r="A2849" s="249"/>
      <c r="B2849" s="137" t="s">
        <v>135</v>
      </c>
      <c r="C2849" s="138" t="s">
        <v>1045</v>
      </c>
      <c r="D2849" s="162">
        <v>5</v>
      </c>
      <c r="E2849" s="113">
        <v>0</v>
      </c>
      <c r="F2849" s="114" t="s">
        <v>25</v>
      </c>
      <c r="G2849" s="141" t="e">
        <f ca="1">_xludf.IFS(F2849=BASE_DATOS!R$2,"N/A",F2849=BASE_DATOS!R$3,"N/A",F2849=BASE_DATOS!R$4,"INDICAR",F2849=BASE_DATOS!R$7,"N/A",F2849=BASE_DATOS!R$5,"INDICAR",F2849=BASE_DATOS!R$6,"INDICAR",F2849=BASE_DATOS!R$8," INDICAR",F2849=BASE_DATOS!R$9," ")</f>
        <v>#NAME?</v>
      </c>
      <c r="H2849" s="121" t="s">
        <v>430</v>
      </c>
      <c r="I2849" s="127">
        <v>0.2</v>
      </c>
      <c r="J2849" s="127">
        <v>0.2</v>
      </c>
      <c r="K2849" s="127">
        <v>0.2</v>
      </c>
      <c r="L2849" s="127">
        <v>0.2</v>
      </c>
      <c r="M2849" s="127">
        <v>0.2</v>
      </c>
      <c r="N2849" s="123">
        <f t="shared" si="72"/>
        <v>1</v>
      </c>
    </row>
    <row r="2850" spans="1:14" ht="14.5" hidden="1">
      <c r="A2850" s="249"/>
      <c r="B2850" s="137"/>
      <c r="C2850" s="138"/>
      <c r="D2850" s="158"/>
      <c r="E2850" s="140"/>
      <c r="F2850" s="121"/>
      <c r="G2850" s="160" t="e">
        <f ca="1">_xludf.IFS(F2850=BASE_DATOS!R$2,"N/A",F2850=BASE_DATOS!R$3,"N/A",F2850=BASE_DATOS!R$4,"INDICAR",F2850=BASE_DATOS!R$7,"N/A",F2850=BASE_DATOS!R$5,"INDICAR",F2850=BASE_DATOS!R$6,"INDICAR",F2850=BASE_DATOS!R$8," INDICAR",F2850=BASE_DATOS!R$9," ")</f>
        <v>#NAME?</v>
      </c>
      <c r="H2850" s="121"/>
      <c r="I2850" s="122"/>
      <c r="J2850" s="122"/>
      <c r="K2850" s="122"/>
      <c r="L2850" s="122"/>
      <c r="M2850" s="122"/>
      <c r="N2850" s="123">
        <f t="shared" si="72"/>
        <v>0</v>
      </c>
    </row>
    <row r="2851" spans="1:14" ht="29">
      <c r="A2851" s="249"/>
      <c r="B2851" s="137" t="s">
        <v>55</v>
      </c>
      <c r="C2851" s="138" t="s">
        <v>1046</v>
      </c>
      <c r="D2851" s="158">
        <v>5</v>
      </c>
      <c r="E2851" s="140">
        <v>0</v>
      </c>
      <c r="F2851" s="121" t="s">
        <v>103</v>
      </c>
      <c r="G2851" s="160" t="e">
        <f ca="1">_xludf.IFS(F2851=BASE_DATOS!R$2,"N/A",F2851=BASE_DATOS!R$3,"N/A",F2851=BASE_DATOS!R$4,"INDICAR",F2851=BASE_DATOS!R$7,"N/A",F2851=BASE_DATOS!R$5,"INDICAR",F2851=BASE_DATOS!R$6,"INDICAR",F2851=BASE_DATOS!R$8," INDICAR",F2851=BASE_DATOS!R$9," ")</f>
        <v>#NAME?</v>
      </c>
      <c r="H2851" s="121" t="s">
        <v>430</v>
      </c>
      <c r="I2851" s="122">
        <v>0.2</v>
      </c>
      <c r="J2851" s="122">
        <v>0.2</v>
      </c>
      <c r="K2851" s="122">
        <v>0.2</v>
      </c>
      <c r="L2851" s="122">
        <v>0.2</v>
      </c>
      <c r="M2851" s="122">
        <v>0.2</v>
      </c>
      <c r="N2851" s="123">
        <f t="shared" si="72"/>
        <v>1</v>
      </c>
    </row>
    <row r="2852" spans="1:14" ht="50">
      <c r="A2852" s="249"/>
      <c r="B2852" s="137" t="s">
        <v>142</v>
      </c>
      <c r="C2852" s="203" t="s">
        <v>1047</v>
      </c>
      <c r="D2852" s="158">
        <v>2</v>
      </c>
      <c r="E2852" s="140">
        <v>0</v>
      </c>
      <c r="F2852" s="121" t="s">
        <v>25</v>
      </c>
      <c r="G2852" s="160" t="e">
        <f ca="1">_xludf.IFS(F2852=BASE_DATOS!R$2,"N/A",F2852=BASE_DATOS!R$3,"N/A",F2852=BASE_DATOS!R$4,"INDICAR",F2852=BASE_DATOS!R$7,"N/A",F2852=BASE_DATOS!R$5,"INDICAR",F2852=BASE_DATOS!R$6,"INDICAR",F2852=BASE_DATOS!R$8," INDICAR",F2852=BASE_DATOS!R$9," ")</f>
        <v>#NAME?</v>
      </c>
      <c r="H2852" s="121" t="s">
        <v>481</v>
      </c>
      <c r="I2852" s="122"/>
      <c r="J2852" s="122"/>
      <c r="K2852" s="122">
        <v>0.3</v>
      </c>
      <c r="L2852" s="122">
        <v>0.3</v>
      </c>
      <c r="M2852" s="122">
        <v>0.4</v>
      </c>
      <c r="N2852" s="123">
        <f t="shared" si="72"/>
        <v>1</v>
      </c>
    </row>
    <row r="2853" spans="1:14" ht="14.5" hidden="1">
      <c r="A2853" s="249"/>
      <c r="B2853" s="137"/>
      <c r="C2853" s="138"/>
      <c r="D2853" s="158"/>
      <c r="E2853" s="140"/>
      <c r="F2853" s="121"/>
      <c r="G2853" s="160" t="e">
        <f ca="1">_xludf.IFS(F2853=BASE_DATOS!R$2,"N/A",F2853=BASE_DATOS!R$3,"N/A",F2853=BASE_DATOS!R$4,"INDICAR",F2853=BASE_DATOS!R$7,"N/A",F2853=BASE_DATOS!R$5,"INDICAR",F2853=BASE_DATOS!R$6,"INDICAR",F2853=BASE_DATOS!R$8," INDICAR",F2853=BASE_DATOS!R$9," ")</f>
        <v>#NAME?</v>
      </c>
      <c r="H2853" s="121"/>
      <c r="I2853" s="122"/>
      <c r="J2853" s="122"/>
      <c r="K2853" s="122"/>
      <c r="L2853" s="122"/>
      <c r="M2853" s="122"/>
      <c r="N2853" s="123">
        <f t="shared" si="72"/>
        <v>0</v>
      </c>
    </row>
    <row r="2854" spans="1:14" ht="14.5" hidden="1">
      <c r="A2854" s="249"/>
      <c r="B2854" s="137"/>
      <c r="C2854" s="138"/>
      <c r="D2854" s="158"/>
      <c r="E2854" s="140"/>
      <c r="F2854" s="121"/>
      <c r="G2854" s="160" t="e">
        <f ca="1">_xludf.IFS(F2854=BASE_DATOS!R$2,"N/A",F2854=BASE_DATOS!R$3,"N/A",F2854=BASE_DATOS!R$4,"INDICAR",F2854=BASE_DATOS!R$7,"N/A",F2854=BASE_DATOS!R$5,"INDICAR",F2854=BASE_DATOS!R$6,"INDICAR",F2854=BASE_DATOS!R$8," INDICAR",F2854=BASE_DATOS!R$9," ")</f>
        <v>#NAME?</v>
      </c>
      <c r="H2854" s="121"/>
      <c r="I2854" s="122"/>
      <c r="J2854" s="122"/>
      <c r="K2854" s="122"/>
      <c r="L2854" s="122"/>
      <c r="M2854" s="122"/>
      <c r="N2854" s="123">
        <f t="shared" si="72"/>
        <v>0</v>
      </c>
    </row>
    <row r="2855" spans="1:14" ht="14.5" hidden="1">
      <c r="A2855" s="249"/>
      <c r="B2855" s="137"/>
      <c r="C2855" s="138"/>
      <c r="D2855" s="158"/>
      <c r="E2855" s="140"/>
      <c r="F2855" s="121"/>
      <c r="G2855" s="160" t="e">
        <f ca="1">_xludf.IFS(F2855=BASE_DATOS!R$2,"N/A",F2855=BASE_DATOS!R$3,"N/A",F2855=BASE_DATOS!R$4,"INDICAR",F2855=BASE_DATOS!R$7,"N/A",F2855=BASE_DATOS!R$5,"INDICAR",F2855=BASE_DATOS!R$6,"INDICAR",F2855=BASE_DATOS!R$8," INDICAR",F2855=BASE_DATOS!R$9," ")</f>
        <v>#NAME?</v>
      </c>
      <c r="H2855" s="121"/>
      <c r="I2855" s="122"/>
      <c r="J2855" s="122"/>
      <c r="K2855" s="122"/>
      <c r="L2855" s="122"/>
      <c r="M2855" s="122"/>
      <c r="N2855" s="123">
        <f t="shared" si="72"/>
        <v>0</v>
      </c>
    </row>
    <row r="2856" spans="1:14" ht="14.5" hidden="1">
      <c r="A2856" s="249"/>
      <c r="B2856" s="137"/>
      <c r="C2856" s="138"/>
      <c r="D2856" s="158"/>
      <c r="E2856" s="140"/>
      <c r="F2856" s="121"/>
      <c r="G2856" s="160" t="e">
        <f ca="1">_xludf.IFS(F2856=BASE_DATOS!R$2,"N/A",F2856=BASE_DATOS!R$3,"N/A",F2856=BASE_DATOS!R$4,"INDICAR",F2856=BASE_DATOS!R$7,"N/A",F2856=BASE_DATOS!R$5,"INDICAR",F2856=BASE_DATOS!R$6,"INDICAR",F2856=BASE_DATOS!R$8," INDICAR",F2856=BASE_DATOS!R$9," ")</f>
        <v>#NAME?</v>
      </c>
      <c r="H2856" s="121"/>
      <c r="I2856" s="122"/>
      <c r="J2856" s="122"/>
      <c r="K2856" s="122"/>
      <c r="L2856" s="122"/>
      <c r="M2856" s="122"/>
      <c r="N2856" s="123">
        <f t="shared" si="72"/>
        <v>0</v>
      </c>
    </row>
    <row r="2857" spans="1:14" ht="14.5" hidden="1">
      <c r="A2857" s="249"/>
      <c r="B2857" s="137"/>
      <c r="C2857" s="138"/>
      <c r="D2857" s="158"/>
      <c r="E2857" s="140"/>
      <c r="F2857" s="121"/>
      <c r="G2857" s="160" t="e">
        <f ca="1">_xludf.IFS(F2857=BASE_DATOS!R$2,"N/A",F2857=BASE_DATOS!R$3,"N/A",F2857=BASE_DATOS!R$4,"INDICAR",F2857=BASE_DATOS!R$7,"N/A",F2857=BASE_DATOS!R$5,"INDICAR",F2857=BASE_DATOS!R$6,"INDICAR",F2857=BASE_DATOS!R$8," INDICAR",F2857=BASE_DATOS!R$9," ")</f>
        <v>#NAME?</v>
      </c>
      <c r="H2857" s="121"/>
      <c r="I2857" s="122"/>
      <c r="J2857" s="122"/>
      <c r="K2857" s="122"/>
      <c r="L2857" s="122"/>
      <c r="M2857" s="122"/>
      <c r="N2857" s="123">
        <f t="shared" si="72"/>
        <v>0</v>
      </c>
    </row>
    <row r="2858" spans="1:14" ht="14.5" hidden="1">
      <c r="A2858" s="250"/>
      <c r="B2858" s="137"/>
      <c r="C2858" s="140"/>
      <c r="D2858" s="158"/>
      <c r="E2858" s="140"/>
      <c r="F2858" s="121"/>
      <c r="G2858" s="160" t="e">
        <f ca="1">_xludf.IFS(F2858=BASE_DATOS!R$2,"N/A",F2858=BASE_DATOS!R$3,"N/A",F2858=BASE_DATOS!R$4,"INDICAR",F2858=BASE_DATOS!R$7,"N/A",F2858=BASE_DATOS!R$5,"INDICAR",F2858=BASE_DATOS!R$6,"INDICAR",F2858=BASE_DATOS!R$8," INDICAR",F2858=BASE_DATOS!R$9," ")</f>
        <v>#NAME?</v>
      </c>
      <c r="H2858" s="121"/>
      <c r="I2858" s="122"/>
      <c r="J2858" s="122"/>
      <c r="K2858" s="122"/>
      <c r="L2858" s="122"/>
      <c r="M2858" s="122"/>
      <c r="N2858" s="123">
        <f t="shared" si="72"/>
        <v>0</v>
      </c>
    </row>
    <row r="2859" spans="1:14" ht="14.5" hidden="1">
      <c r="A2859" s="251"/>
      <c r="B2859" s="137"/>
      <c r="C2859" s="138"/>
      <c r="D2859" s="158"/>
      <c r="E2859" s="140"/>
      <c r="F2859" s="121"/>
      <c r="G2859" s="160" t="e">
        <f ca="1">_xludf.IFS(F2859=BASE_DATOS!R$2,"N/A",F2859=BASE_DATOS!R$3,"N/A",F2859=BASE_DATOS!R$4,"INDICAR",F2859=BASE_DATOS!R$7,"N/A",F2859=BASE_DATOS!R$5,"INDICAR",F2859=BASE_DATOS!R$6,"INDICAR",F2859=BASE_DATOS!R$8," INDICAR",F2859=BASE_DATOS!R$9," ")</f>
        <v>#NAME?</v>
      </c>
      <c r="H2859" s="121"/>
      <c r="I2859" s="122"/>
      <c r="J2859" s="122"/>
      <c r="K2859" s="122"/>
      <c r="L2859" s="122"/>
      <c r="M2859" s="122"/>
      <c r="N2859" s="123">
        <f t="shared" si="72"/>
        <v>0</v>
      </c>
    </row>
    <row r="2860" spans="1:14" ht="14.5" hidden="1">
      <c r="A2860" s="252"/>
      <c r="B2860" s="137"/>
      <c r="C2860" s="138"/>
      <c r="D2860" s="158"/>
      <c r="E2860" s="140"/>
      <c r="F2860" s="121"/>
      <c r="G2860" s="160" t="e">
        <f ca="1">_xludf.IFS(F2860=BASE_DATOS!R$2,"N/A",F2860=BASE_DATOS!R$3,"N/A",F2860=BASE_DATOS!R$4,"INDICAR",F2860=BASE_DATOS!R$7,"N/A",F2860=BASE_DATOS!R$5,"INDICAR",F2860=BASE_DATOS!R$6,"INDICAR",F2860=BASE_DATOS!R$8," INDICAR",F2860=BASE_DATOS!R$9," ")</f>
        <v>#NAME?</v>
      </c>
      <c r="H2860" s="121"/>
      <c r="I2860" s="122"/>
      <c r="J2860" s="122"/>
      <c r="K2860" s="122"/>
      <c r="L2860" s="122"/>
      <c r="M2860" s="122"/>
      <c r="N2860" s="123">
        <f t="shared" si="72"/>
        <v>0</v>
      </c>
    </row>
    <row r="2861" spans="1:14" ht="14.5" hidden="1">
      <c r="A2861" s="252"/>
      <c r="B2861" s="137"/>
      <c r="C2861" s="138"/>
      <c r="D2861" s="158"/>
      <c r="E2861" s="140"/>
      <c r="F2861" s="121"/>
      <c r="G2861" s="160" t="e">
        <f ca="1">_xludf.IFS(F2861=BASE_DATOS!R$2,"N/A",F2861=BASE_DATOS!R$3,"N/A",F2861=BASE_DATOS!R$4,"INDICAR",F2861=BASE_DATOS!R$7,"N/A",F2861=BASE_DATOS!R$5,"INDICAR",F2861=BASE_DATOS!R$6,"INDICAR",F2861=BASE_DATOS!R$8," INDICAR",F2861=BASE_DATOS!R$9," ")</f>
        <v>#NAME?</v>
      </c>
      <c r="H2861" s="121"/>
      <c r="I2861" s="122"/>
      <c r="J2861" s="122"/>
      <c r="K2861" s="122"/>
      <c r="L2861" s="122"/>
      <c r="M2861" s="122"/>
      <c r="N2861" s="123">
        <f t="shared" si="72"/>
        <v>0</v>
      </c>
    </row>
    <row r="2862" spans="1:14" ht="14.5" hidden="1">
      <c r="A2862" s="252"/>
      <c r="B2862" s="137"/>
      <c r="C2862" s="138"/>
      <c r="D2862" s="158"/>
      <c r="E2862" s="140"/>
      <c r="F2862" s="121"/>
      <c r="G2862" s="160" t="e">
        <f ca="1">_xludf.IFS(F2862=BASE_DATOS!R$2,"N/A",F2862=BASE_DATOS!R$3,"N/A",F2862=BASE_DATOS!R$4,"INDICAR",F2862=BASE_DATOS!R$7,"N/A",F2862=BASE_DATOS!R$5,"INDICAR",F2862=BASE_DATOS!R$6,"INDICAR",F2862=BASE_DATOS!R$8," INDICAR",F2862=BASE_DATOS!R$9," ")</f>
        <v>#NAME?</v>
      </c>
      <c r="H2862" s="121"/>
      <c r="I2862" s="122"/>
      <c r="J2862" s="122"/>
      <c r="K2862" s="122"/>
      <c r="L2862" s="122"/>
      <c r="M2862" s="122"/>
      <c r="N2862" s="123">
        <f t="shared" si="72"/>
        <v>0</v>
      </c>
    </row>
    <row r="2863" spans="1:14" ht="14.5" hidden="1">
      <c r="A2863" s="252"/>
      <c r="B2863" s="137"/>
      <c r="C2863" s="138"/>
      <c r="D2863" s="158"/>
      <c r="E2863" s="140"/>
      <c r="F2863" s="121"/>
      <c r="G2863" s="160" t="e">
        <f ca="1">_xludf.IFS(F2863=BASE_DATOS!R$2,"N/A",F2863=BASE_DATOS!R$3,"N/A",F2863=BASE_DATOS!R$4,"INDICAR",F2863=BASE_DATOS!R$7,"N/A",F2863=BASE_DATOS!R$5,"INDICAR",F2863=BASE_DATOS!R$6,"INDICAR",F2863=BASE_DATOS!R$8," INDICAR",F2863=BASE_DATOS!R$9," ")</f>
        <v>#NAME?</v>
      </c>
      <c r="H2863" s="121"/>
      <c r="I2863" s="122"/>
      <c r="J2863" s="122"/>
      <c r="K2863" s="122"/>
      <c r="L2863" s="122"/>
      <c r="M2863" s="122"/>
      <c r="N2863" s="123">
        <f t="shared" si="72"/>
        <v>0</v>
      </c>
    </row>
    <row r="2864" spans="1:14" ht="14.5" hidden="1">
      <c r="A2864" s="252"/>
      <c r="B2864" s="137"/>
      <c r="C2864" s="138"/>
      <c r="D2864" s="158"/>
      <c r="E2864" s="140"/>
      <c r="F2864" s="121"/>
      <c r="G2864" s="160" t="e">
        <f ca="1">_xludf.IFS(F2864=BASE_DATOS!R$2,"N/A",F2864=BASE_DATOS!R$3,"N/A",F2864=BASE_DATOS!R$4,"INDICAR",F2864=BASE_DATOS!R$7,"N/A",F2864=BASE_DATOS!R$5,"INDICAR",F2864=BASE_DATOS!R$6,"INDICAR",F2864=BASE_DATOS!R$8," INDICAR",F2864=BASE_DATOS!R$9," ")</f>
        <v>#NAME?</v>
      </c>
      <c r="H2864" s="121"/>
      <c r="I2864" s="122"/>
      <c r="J2864" s="122"/>
      <c r="K2864" s="122"/>
      <c r="L2864" s="122"/>
      <c r="M2864" s="122"/>
      <c r="N2864" s="123">
        <f t="shared" si="72"/>
        <v>0</v>
      </c>
    </row>
    <row r="2865" spans="1:14" ht="14.5" hidden="1">
      <c r="A2865" s="252"/>
      <c r="B2865" s="137"/>
      <c r="C2865" s="138"/>
      <c r="D2865" s="158"/>
      <c r="E2865" s="140"/>
      <c r="F2865" s="121"/>
      <c r="G2865" s="160" t="e">
        <f ca="1">_xludf.IFS(F2865=BASE_DATOS!R$2,"N/A",F2865=BASE_DATOS!R$3,"N/A",F2865=BASE_DATOS!R$4,"INDICAR",F2865=BASE_DATOS!R$7,"N/A",F2865=BASE_DATOS!R$5,"INDICAR",F2865=BASE_DATOS!R$6,"INDICAR",F2865=BASE_DATOS!R$8," INDICAR",F2865=BASE_DATOS!R$9," ")</f>
        <v>#NAME?</v>
      </c>
      <c r="H2865" s="121"/>
      <c r="I2865" s="122"/>
      <c r="J2865" s="122"/>
      <c r="K2865" s="122"/>
      <c r="L2865" s="122"/>
      <c r="M2865" s="122"/>
      <c r="N2865" s="123">
        <f t="shared" si="72"/>
        <v>0</v>
      </c>
    </row>
    <row r="2866" spans="1:14" ht="14.5" hidden="1">
      <c r="A2866" s="252"/>
      <c r="B2866" s="137"/>
      <c r="C2866" s="138"/>
      <c r="D2866" s="158"/>
      <c r="E2866" s="140"/>
      <c r="F2866" s="121"/>
      <c r="G2866" s="160" t="e">
        <f ca="1">_xludf.IFS(F2866=BASE_DATOS!R$2,"N/A",F2866=BASE_DATOS!R$3,"N/A",F2866=BASE_DATOS!R$4,"INDICAR",F2866=BASE_DATOS!R$7,"N/A",F2866=BASE_DATOS!R$5,"INDICAR",F2866=BASE_DATOS!R$6,"INDICAR",F2866=BASE_DATOS!R$8," INDICAR",F2866=BASE_DATOS!R$9," ")</f>
        <v>#NAME?</v>
      </c>
      <c r="H2866" s="121"/>
      <c r="I2866" s="122"/>
      <c r="J2866" s="122"/>
      <c r="K2866" s="122"/>
      <c r="L2866" s="122"/>
      <c r="M2866" s="122"/>
      <c r="N2866" s="123">
        <f t="shared" si="72"/>
        <v>0</v>
      </c>
    </row>
    <row r="2867" spans="1:14" ht="14.5" hidden="1">
      <c r="A2867" s="252"/>
      <c r="B2867" s="137"/>
      <c r="C2867" s="138"/>
      <c r="D2867" s="158"/>
      <c r="E2867" s="140"/>
      <c r="F2867" s="121"/>
      <c r="G2867" s="160" t="e">
        <f ca="1">_xludf.IFS(F2867=BASE_DATOS!R$2,"N/A",F2867=BASE_DATOS!R$3,"N/A",F2867=BASE_DATOS!R$4,"INDICAR",F2867=BASE_DATOS!R$7,"N/A",F2867=BASE_DATOS!R$5,"INDICAR",F2867=BASE_DATOS!R$6,"INDICAR",F2867=BASE_DATOS!R$8," INDICAR",F2867=BASE_DATOS!R$9," ")</f>
        <v>#NAME?</v>
      </c>
      <c r="H2867" s="121"/>
      <c r="I2867" s="122"/>
      <c r="J2867" s="122"/>
      <c r="K2867" s="122"/>
      <c r="L2867" s="122"/>
      <c r="M2867" s="122"/>
      <c r="N2867" s="123">
        <f t="shared" si="72"/>
        <v>0</v>
      </c>
    </row>
    <row r="2868" spans="1:14" ht="14.5" hidden="1">
      <c r="A2868" s="252"/>
      <c r="B2868" s="137"/>
      <c r="C2868" s="138"/>
      <c r="D2868" s="158"/>
      <c r="E2868" s="140"/>
      <c r="F2868" s="121"/>
      <c r="G2868" s="160" t="e">
        <f ca="1">_xludf.IFS(F2868=BASE_DATOS!R$2,"N/A",F2868=BASE_DATOS!R$3,"N/A",F2868=BASE_DATOS!R$4,"INDICAR",F2868=BASE_DATOS!R$7,"N/A",F2868=BASE_DATOS!R$5,"INDICAR",F2868=BASE_DATOS!R$6,"INDICAR",F2868=BASE_DATOS!R$8," INDICAR",F2868=BASE_DATOS!R$9," ")</f>
        <v>#NAME?</v>
      </c>
      <c r="H2868" s="121"/>
      <c r="I2868" s="122"/>
      <c r="J2868" s="122"/>
      <c r="K2868" s="122"/>
      <c r="L2868" s="122"/>
      <c r="M2868" s="122"/>
      <c r="N2868" s="123">
        <f t="shared" si="72"/>
        <v>0</v>
      </c>
    </row>
    <row r="2869" spans="1:14" ht="14.5" hidden="1">
      <c r="A2869" s="253"/>
      <c r="B2869" s="137"/>
      <c r="C2869" s="140"/>
      <c r="D2869" s="158"/>
      <c r="E2869" s="140"/>
      <c r="F2869" s="121"/>
      <c r="G2869" s="160" t="e">
        <f ca="1">_xludf.IFS(F2869=BASE_DATOS!R$2,"N/A",F2869=BASE_DATOS!R$3,"N/A",F2869=BASE_DATOS!R$4,"INDICAR",F2869=BASE_DATOS!R$7,"N/A",F2869=BASE_DATOS!R$5,"INDICAR",F2869=BASE_DATOS!R$6,"INDICAR",F2869=BASE_DATOS!R$8," INDICAR",F2869=BASE_DATOS!R$9," ")</f>
        <v>#NAME?</v>
      </c>
      <c r="H2869" s="121"/>
      <c r="I2869" s="122"/>
      <c r="J2869" s="122"/>
      <c r="K2869" s="122"/>
      <c r="L2869" s="122"/>
      <c r="M2869" s="122"/>
      <c r="N2869" s="123">
        <f t="shared" si="72"/>
        <v>0</v>
      </c>
    </row>
    <row r="2870" spans="1:14" ht="14.5" hidden="1">
      <c r="A2870" s="251"/>
      <c r="B2870" s="137"/>
      <c r="C2870" s="138"/>
      <c r="D2870" s="158"/>
      <c r="E2870" s="140"/>
      <c r="F2870" s="121"/>
      <c r="G2870" s="160" t="e">
        <f ca="1">_xludf.IFS(F2870=BASE_DATOS!R$2,"N/A",F2870=BASE_DATOS!R$3,"N/A",F2870=BASE_DATOS!R$4,"INDICAR",F2870=BASE_DATOS!R$7,"N/A",F2870=BASE_DATOS!R$5,"INDICAR",F2870=BASE_DATOS!R$6,"INDICAR",F2870=BASE_DATOS!R$8," INDICAR",F2870=BASE_DATOS!R$9," ")</f>
        <v>#NAME?</v>
      </c>
      <c r="H2870" s="121"/>
      <c r="I2870" s="122"/>
      <c r="J2870" s="122"/>
      <c r="K2870" s="122"/>
      <c r="L2870" s="122"/>
      <c r="M2870" s="122"/>
      <c r="N2870" s="123">
        <f t="shared" si="72"/>
        <v>0</v>
      </c>
    </row>
    <row r="2871" spans="1:14" ht="14.5" hidden="1">
      <c r="A2871" s="252"/>
      <c r="B2871" s="137"/>
      <c r="C2871" s="138"/>
      <c r="D2871" s="158"/>
      <c r="E2871" s="140"/>
      <c r="F2871" s="121"/>
      <c r="G2871" s="160" t="e">
        <f ca="1">_xludf.IFS(F2871=BASE_DATOS!R$2,"N/A",F2871=BASE_DATOS!R$3,"N/A",F2871=BASE_DATOS!R$4,"INDICAR",F2871=BASE_DATOS!R$7,"N/A",F2871=BASE_DATOS!R$5,"INDICAR",F2871=BASE_DATOS!R$6,"INDICAR",F2871=BASE_DATOS!R$8," INDICAR",F2871=BASE_DATOS!R$9," ")</f>
        <v>#NAME?</v>
      </c>
      <c r="H2871" s="121"/>
      <c r="I2871" s="122"/>
      <c r="J2871" s="122"/>
      <c r="K2871" s="122"/>
      <c r="L2871" s="122"/>
      <c r="M2871" s="122"/>
      <c r="N2871" s="123">
        <f t="shared" si="72"/>
        <v>0</v>
      </c>
    </row>
    <row r="2872" spans="1:14" ht="14.5" hidden="1">
      <c r="A2872" s="252"/>
      <c r="B2872" s="137"/>
      <c r="C2872" s="138"/>
      <c r="D2872" s="158"/>
      <c r="E2872" s="140"/>
      <c r="F2872" s="121"/>
      <c r="G2872" s="160" t="e">
        <f ca="1">_xludf.IFS(F2872=BASE_DATOS!R$2,"N/A",F2872=BASE_DATOS!R$3,"N/A",F2872=BASE_DATOS!R$4,"INDICAR",F2872=BASE_DATOS!R$7,"N/A",F2872=BASE_DATOS!R$5,"INDICAR",F2872=BASE_DATOS!R$6,"INDICAR",F2872=BASE_DATOS!R$8," INDICAR",F2872=BASE_DATOS!R$9," ")</f>
        <v>#NAME?</v>
      </c>
      <c r="H2872" s="121"/>
      <c r="I2872" s="122"/>
      <c r="J2872" s="122"/>
      <c r="K2872" s="122"/>
      <c r="L2872" s="122"/>
      <c r="M2872" s="122"/>
      <c r="N2872" s="123">
        <f t="shared" si="72"/>
        <v>0</v>
      </c>
    </row>
    <row r="2873" spans="1:14" ht="14.5" hidden="1">
      <c r="A2873" s="252"/>
      <c r="B2873" s="137"/>
      <c r="C2873" s="138"/>
      <c r="D2873" s="158"/>
      <c r="E2873" s="140"/>
      <c r="F2873" s="121"/>
      <c r="G2873" s="160" t="e">
        <f ca="1">_xludf.IFS(F2873=BASE_DATOS!R$2,"N/A",F2873=BASE_DATOS!R$3,"N/A",F2873=BASE_DATOS!R$4,"INDICAR",F2873=BASE_DATOS!R$7,"N/A",F2873=BASE_DATOS!R$5,"INDICAR",F2873=BASE_DATOS!R$6,"INDICAR",F2873=BASE_DATOS!R$8," INDICAR",F2873=BASE_DATOS!R$9," ")</f>
        <v>#NAME?</v>
      </c>
      <c r="H2873" s="121"/>
      <c r="I2873" s="122"/>
      <c r="J2873" s="122"/>
      <c r="K2873" s="122"/>
      <c r="L2873" s="122"/>
      <c r="M2873" s="122"/>
      <c r="N2873" s="123">
        <f t="shared" si="72"/>
        <v>0</v>
      </c>
    </row>
    <row r="2874" spans="1:14" ht="14.5" hidden="1">
      <c r="A2874" s="252"/>
      <c r="B2874" s="137"/>
      <c r="C2874" s="138"/>
      <c r="D2874" s="158"/>
      <c r="E2874" s="140"/>
      <c r="F2874" s="121"/>
      <c r="G2874" s="160" t="e">
        <f ca="1">_xludf.IFS(F2874=BASE_DATOS!R$2,"N/A",F2874=BASE_DATOS!R$3,"N/A",F2874=BASE_DATOS!R$4,"INDICAR",F2874=BASE_DATOS!R$7,"N/A",F2874=BASE_DATOS!R$5,"INDICAR",F2874=BASE_DATOS!R$6,"INDICAR",F2874=BASE_DATOS!R$8," INDICAR",F2874=BASE_DATOS!R$9," ")</f>
        <v>#NAME?</v>
      </c>
      <c r="H2874" s="121"/>
      <c r="I2874" s="122"/>
      <c r="J2874" s="122"/>
      <c r="K2874" s="122"/>
      <c r="L2874" s="122"/>
      <c r="M2874" s="122"/>
      <c r="N2874" s="123">
        <f t="shared" si="72"/>
        <v>0</v>
      </c>
    </row>
    <row r="2875" spans="1:14" ht="14.5" hidden="1">
      <c r="A2875" s="252"/>
      <c r="B2875" s="137"/>
      <c r="C2875" s="138"/>
      <c r="D2875" s="158"/>
      <c r="E2875" s="140"/>
      <c r="F2875" s="121"/>
      <c r="G2875" s="160" t="e">
        <f ca="1">_xludf.IFS(F2875=BASE_DATOS!R$2,"N/A",F2875=BASE_DATOS!R$3,"N/A",F2875=BASE_DATOS!R$4,"INDICAR",F2875=BASE_DATOS!R$7,"N/A",F2875=BASE_DATOS!R$5,"INDICAR",F2875=BASE_DATOS!R$6,"INDICAR",F2875=BASE_DATOS!R$8," INDICAR",F2875=BASE_DATOS!R$9," ")</f>
        <v>#NAME?</v>
      </c>
      <c r="H2875" s="121"/>
      <c r="I2875" s="122"/>
      <c r="J2875" s="122"/>
      <c r="K2875" s="122"/>
      <c r="L2875" s="122"/>
      <c r="M2875" s="122"/>
      <c r="N2875" s="123">
        <f t="shared" si="72"/>
        <v>0</v>
      </c>
    </row>
    <row r="2876" spans="1:14" ht="14.5" hidden="1">
      <c r="A2876" s="252"/>
      <c r="B2876" s="137"/>
      <c r="C2876" s="138"/>
      <c r="D2876" s="158"/>
      <c r="E2876" s="140"/>
      <c r="F2876" s="121"/>
      <c r="G2876" s="160" t="e">
        <f ca="1">_xludf.IFS(F2876=BASE_DATOS!R$2,"N/A",F2876=BASE_DATOS!R$3,"N/A",F2876=BASE_DATOS!R$4,"INDICAR",F2876=BASE_DATOS!R$7,"N/A",F2876=BASE_DATOS!R$5,"INDICAR",F2876=BASE_DATOS!R$6,"INDICAR",F2876=BASE_DATOS!R$8," INDICAR",F2876=BASE_DATOS!R$9," ")</f>
        <v>#NAME?</v>
      </c>
      <c r="H2876" s="121"/>
      <c r="I2876" s="122"/>
      <c r="J2876" s="122"/>
      <c r="K2876" s="122"/>
      <c r="L2876" s="122"/>
      <c r="M2876" s="122"/>
      <c r="N2876" s="123">
        <f t="shared" si="72"/>
        <v>0</v>
      </c>
    </row>
    <row r="2877" spans="1:14" ht="14.5" hidden="1">
      <c r="A2877" s="252"/>
      <c r="B2877" s="137"/>
      <c r="C2877" s="138"/>
      <c r="D2877" s="158"/>
      <c r="E2877" s="140"/>
      <c r="F2877" s="121"/>
      <c r="G2877" s="160" t="e">
        <f ca="1">_xludf.IFS(F2877=BASE_DATOS!R$2,"N/A",F2877=BASE_DATOS!R$3,"N/A",F2877=BASE_DATOS!R$4,"INDICAR",F2877=BASE_DATOS!R$7,"N/A",F2877=BASE_DATOS!R$5,"INDICAR",F2877=BASE_DATOS!R$6,"INDICAR",F2877=BASE_DATOS!R$8," INDICAR",F2877=BASE_DATOS!R$9," ")</f>
        <v>#NAME?</v>
      </c>
      <c r="H2877" s="121"/>
      <c r="I2877" s="122"/>
      <c r="J2877" s="122"/>
      <c r="K2877" s="122"/>
      <c r="L2877" s="122"/>
      <c r="M2877" s="122"/>
      <c r="N2877" s="123">
        <f t="shared" si="72"/>
        <v>0</v>
      </c>
    </row>
    <row r="2878" spans="1:14" ht="14.5" hidden="1">
      <c r="A2878" s="252"/>
      <c r="B2878" s="137"/>
      <c r="C2878" s="138"/>
      <c r="D2878" s="158"/>
      <c r="E2878" s="140"/>
      <c r="F2878" s="121"/>
      <c r="G2878" s="160" t="e">
        <f ca="1">_xludf.IFS(F2878=BASE_DATOS!R$2,"N/A",F2878=BASE_DATOS!R$3,"N/A",F2878=BASE_DATOS!R$4,"INDICAR",F2878=BASE_DATOS!R$7,"N/A",F2878=BASE_DATOS!R$5,"INDICAR",F2878=BASE_DATOS!R$6,"INDICAR",F2878=BASE_DATOS!R$8," INDICAR",F2878=BASE_DATOS!R$9," ")</f>
        <v>#NAME?</v>
      </c>
      <c r="H2878" s="121"/>
      <c r="I2878" s="122"/>
      <c r="J2878" s="122"/>
      <c r="K2878" s="122"/>
      <c r="L2878" s="122"/>
      <c r="M2878" s="122"/>
      <c r="N2878" s="123">
        <f t="shared" si="72"/>
        <v>0</v>
      </c>
    </row>
    <row r="2879" spans="1:14" ht="14.5" hidden="1">
      <c r="A2879" s="252"/>
      <c r="B2879" s="137"/>
      <c r="C2879" s="138"/>
      <c r="D2879" s="158"/>
      <c r="E2879" s="140"/>
      <c r="F2879" s="121"/>
      <c r="G2879" s="160" t="e">
        <f ca="1">_xludf.IFS(F2879=BASE_DATOS!R$2,"N/A",F2879=BASE_DATOS!R$3,"N/A",F2879=BASE_DATOS!R$4,"INDICAR",F2879=BASE_DATOS!R$7,"N/A",F2879=BASE_DATOS!R$5,"INDICAR",F2879=BASE_DATOS!R$6,"INDICAR",F2879=BASE_DATOS!R$8," INDICAR",F2879=BASE_DATOS!R$9," ")</f>
        <v>#NAME?</v>
      </c>
      <c r="H2879" s="121"/>
      <c r="I2879" s="122"/>
      <c r="J2879" s="122"/>
      <c r="K2879" s="122"/>
      <c r="L2879" s="122"/>
      <c r="M2879" s="122"/>
      <c r="N2879" s="123">
        <f t="shared" si="72"/>
        <v>0</v>
      </c>
    </row>
    <row r="2880" spans="1:14" ht="14.5" hidden="1">
      <c r="A2880" s="253"/>
      <c r="B2880" s="137"/>
      <c r="C2880" s="140"/>
      <c r="D2880" s="158"/>
      <c r="E2880" s="140"/>
      <c r="F2880" s="121"/>
      <c r="G2880" s="160" t="e">
        <f ca="1">_xludf.IFS(F2880=BASE_DATOS!R$2,"N/A",F2880=BASE_DATOS!R$3,"N/A",F2880=BASE_DATOS!R$4,"INDICAR",F2880=BASE_DATOS!R$7,"N/A",F2880=BASE_DATOS!R$5,"INDICAR",F2880=BASE_DATOS!R$6,"INDICAR",F2880=BASE_DATOS!R$8," INDICAR",F2880=BASE_DATOS!R$9," ")</f>
        <v>#NAME?</v>
      </c>
      <c r="H2880" s="121"/>
      <c r="I2880" s="122"/>
      <c r="J2880" s="122"/>
      <c r="K2880" s="122"/>
      <c r="L2880" s="122"/>
      <c r="M2880" s="122"/>
      <c r="N2880" s="123">
        <f t="shared" si="72"/>
        <v>0</v>
      </c>
    </row>
    <row r="2881" spans="1:14" ht="14.5">
      <c r="A2881" s="142"/>
      <c r="B2881" s="143"/>
      <c r="C2881" s="142"/>
      <c r="D2881" s="142"/>
      <c r="E2881" s="142"/>
      <c r="F2881" s="142"/>
      <c r="G2881" s="142"/>
      <c r="H2881" s="142"/>
      <c r="I2881" s="142"/>
      <c r="J2881" s="143"/>
      <c r="K2881" s="143"/>
      <c r="L2881" s="143"/>
      <c r="M2881" s="143"/>
      <c r="N2881" s="144"/>
    </row>
    <row r="2882" spans="1:14" ht="14.5">
      <c r="A2882" s="145"/>
      <c r="B2882" s="146"/>
      <c r="C2882" s="145"/>
      <c r="D2882" s="145"/>
      <c r="E2882" s="145"/>
      <c r="F2882" s="145"/>
      <c r="G2882" s="145"/>
      <c r="H2882" s="145"/>
      <c r="I2882" s="145"/>
      <c r="J2882" s="146"/>
      <c r="K2882" s="146"/>
      <c r="L2882" s="146"/>
      <c r="M2882" s="146"/>
      <c r="N2882" s="147"/>
    </row>
    <row r="2883" spans="1:14" ht="27" customHeight="1">
      <c r="A2883" s="254" t="s">
        <v>413</v>
      </c>
      <c r="B2883" s="255"/>
      <c r="C2883" s="254" t="s">
        <v>397</v>
      </c>
      <c r="D2883" s="256"/>
      <c r="E2883" s="256"/>
      <c r="F2883" s="256"/>
      <c r="G2883" s="256"/>
      <c r="H2883" s="256"/>
      <c r="I2883" s="256"/>
      <c r="J2883" s="256"/>
      <c r="K2883" s="256"/>
      <c r="L2883" s="256"/>
      <c r="M2883" s="256"/>
      <c r="N2883" s="255"/>
    </row>
    <row r="2884" spans="1:14" ht="31">
      <c r="A2884" s="99" t="s">
        <v>19</v>
      </c>
      <c r="B2884" s="254" t="s">
        <v>90</v>
      </c>
      <c r="C2884" s="255"/>
      <c r="D2884" s="99" t="s">
        <v>447</v>
      </c>
      <c r="E2884" s="258" t="str">
        <f t="array" ref="E2884">INDEX(BASE_DATOS!U$2:U$103,MATCH(C2883,BASE_DATOS!W$2:W$103,0))</f>
        <v>Garantizar que el quehacer sustantivo incida en la toma de decisiones políticas en los diversos sectores y territorios para el aumento del valor público y la legitimidad social de la universidad pública costarricense</v>
      </c>
      <c r="F2884" s="256"/>
      <c r="G2884" s="256"/>
      <c r="H2884" s="256"/>
      <c r="I2884" s="256"/>
      <c r="J2884" s="256"/>
      <c r="K2884" s="256"/>
      <c r="L2884" s="256"/>
      <c r="M2884" s="256"/>
      <c r="N2884" s="255"/>
    </row>
    <row r="2885" spans="1:14" ht="34.5" customHeight="1">
      <c r="A2885" s="259" t="s">
        <v>415</v>
      </c>
      <c r="B2885" s="277" t="s">
        <v>402</v>
      </c>
      <c r="C2885" s="261"/>
      <c r="D2885" s="262"/>
      <c r="E2885" s="268" t="s">
        <v>416</v>
      </c>
      <c r="F2885" s="273" t="str">
        <f t="array" ref="F2885">INDEX(BASE_DATOS!Y$2:Y$103,MATCH(B2885,BASE_DATOS!X$2:X$103,0))</f>
        <v>P. Institucionales E.O. 
P. de Calidad 
P.I. para promover la ética en la UNA 
P. Investigación Universitaria 
P. Extensión Universitaria 
P.I. para la ejecución de acciones externas con contraprestación presupuestaria o financiera</v>
      </c>
      <c r="G2885" s="247"/>
      <c r="H2885" s="247"/>
      <c r="I2885" s="274" t="s">
        <v>417</v>
      </c>
      <c r="J2885" s="283" t="str">
        <f t="array" ref="J2885">INDEX(BASE_DATOS!Z$2:Z$103,MATCH(B2885,BASE_DATOS!X$2:X$103,0))</f>
        <v>Iniciativas en que la Universidad incida</v>
      </c>
      <c r="K2885" s="256"/>
      <c r="L2885" s="256"/>
      <c r="M2885" s="256"/>
      <c r="N2885" s="255"/>
    </row>
    <row r="2886" spans="1:14" ht="20.25" customHeight="1">
      <c r="A2886" s="252"/>
      <c r="B2886" s="263"/>
      <c r="C2886" s="247"/>
      <c r="D2886" s="264"/>
      <c r="E2886" s="252"/>
      <c r="F2886" s="247"/>
      <c r="G2886" s="247"/>
      <c r="H2886" s="247"/>
      <c r="I2886" s="252"/>
      <c r="J2886" s="276"/>
      <c r="K2886" s="256"/>
      <c r="L2886" s="256"/>
      <c r="M2886" s="256"/>
      <c r="N2886" s="255"/>
    </row>
    <row r="2887" spans="1:14" ht="20.25" customHeight="1">
      <c r="A2887" s="252"/>
      <c r="B2887" s="263"/>
      <c r="C2887" s="247"/>
      <c r="D2887" s="264"/>
      <c r="E2887" s="252"/>
      <c r="F2887" s="247"/>
      <c r="G2887" s="247"/>
      <c r="H2887" s="247"/>
      <c r="I2887" s="252"/>
      <c r="J2887" s="276"/>
      <c r="K2887" s="256"/>
      <c r="L2887" s="256"/>
      <c r="M2887" s="256"/>
      <c r="N2887" s="255"/>
    </row>
    <row r="2888" spans="1:14" ht="20.25" customHeight="1">
      <c r="A2888" s="253"/>
      <c r="B2888" s="265"/>
      <c r="C2888" s="266"/>
      <c r="D2888" s="267"/>
      <c r="E2888" s="253"/>
      <c r="F2888" s="266"/>
      <c r="G2888" s="266"/>
      <c r="H2888" s="266"/>
      <c r="I2888" s="253"/>
      <c r="J2888" s="276"/>
      <c r="K2888" s="256"/>
      <c r="L2888" s="256"/>
      <c r="M2888" s="256"/>
      <c r="N2888" s="255"/>
    </row>
    <row r="2889" spans="1:14" ht="19.5" customHeight="1">
      <c r="A2889" s="269" t="s">
        <v>418</v>
      </c>
      <c r="B2889" s="269" t="s">
        <v>419</v>
      </c>
      <c r="C2889" s="270" t="s">
        <v>420</v>
      </c>
      <c r="D2889" s="269" t="s">
        <v>421</v>
      </c>
      <c r="E2889" s="269" t="s">
        <v>422</v>
      </c>
      <c r="F2889" s="272" t="s">
        <v>16</v>
      </c>
      <c r="G2889" s="269" t="s">
        <v>423</v>
      </c>
      <c r="H2889" s="269" t="s">
        <v>424</v>
      </c>
      <c r="I2889" s="271" t="s">
        <v>425</v>
      </c>
      <c r="J2889" s="256"/>
      <c r="K2889" s="256"/>
      <c r="L2889" s="256"/>
      <c r="M2889" s="256"/>
      <c r="N2889" s="255"/>
    </row>
    <row r="2890" spans="1:14" ht="19.5" customHeight="1">
      <c r="A2890" s="253"/>
      <c r="B2890" s="253"/>
      <c r="C2890" s="253"/>
      <c r="D2890" s="253"/>
      <c r="E2890" s="253"/>
      <c r="F2890" s="265"/>
      <c r="G2890" s="253"/>
      <c r="H2890" s="253"/>
      <c r="I2890" s="100">
        <v>2023</v>
      </c>
      <c r="J2890" s="100">
        <v>2024</v>
      </c>
      <c r="K2890" s="100">
        <v>2025</v>
      </c>
      <c r="L2890" s="100">
        <v>2026</v>
      </c>
      <c r="M2890" s="100">
        <v>2027</v>
      </c>
      <c r="N2890" s="148" t="s">
        <v>426</v>
      </c>
    </row>
    <row r="2891" spans="1:14" ht="25">
      <c r="A2891" s="248" t="s">
        <v>1048</v>
      </c>
      <c r="B2891" s="137" t="s">
        <v>121</v>
      </c>
      <c r="C2891" s="239" t="s">
        <v>1049</v>
      </c>
      <c r="D2891" s="158">
        <v>1</v>
      </c>
      <c r="E2891" s="140">
        <v>0</v>
      </c>
      <c r="F2891" s="121" t="s">
        <v>25</v>
      </c>
      <c r="G2891" s="141" t="e">
        <f ca="1">_xludf.IFS(F2891=BASE_DATOS!R$2,"N/A",F2891=BASE_DATOS!R$3,"N/A",F2891=BASE_DATOS!R$4,"INDICAR",F2891=BASE_DATOS!R$7,"N/A",F2891=BASE_DATOS!R$5,"INDICAR",F2891=BASE_DATOS!R$6,"INDICAR",F2891=BASE_DATOS!R$8," INDICAR",F2891=BASE_DATOS!R$9," ")</f>
        <v>#NAME?</v>
      </c>
      <c r="H2891" s="121" t="s">
        <v>509</v>
      </c>
      <c r="I2891" s="122"/>
      <c r="J2891" s="122">
        <v>0.25</v>
      </c>
      <c r="K2891" s="122">
        <v>0.25</v>
      </c>
      <c r="L2891" s="122">
        <v>0.25</v>
      </c>
      <c r="M2891" s="122">
        <v>0.25</v>
      </c>
      <c r="N2891" s="123">
        <f>SUM(I2891:M2891)</f>
        <v>1</v>
      </c>
    </row>
    <row r="2892" spans="1:14" ht="37.5">
      <c r="A2892" s="249"/>
      <c r="B2892" s="137" t="s">
        <v>85</v>
      </c>
      <c r="C2892" s="239" t="s">
        <v>1050</v>
      </c>
      <c r="D2892" s="159">
        <v>1</v>
      </c>
      <c r="E2892" s="113">
        <v>0</v>
      </c>
      <c r="F2892" s="114" t="s">
        <v>25</v>
      </c>
      <c r="G2892" s="107" t="s">
        <v>428</v>
      </c>
      <c r="H2892" s="114" t="s">
        <v>430</v>
      </c>
      <c r="I2892" s="154">
        <v>0.2</v>
      </c>
      <c r="J2892" s="154">
        <v>0.2</v>
      </c>
      <c r="K2892" s="154">
        <v>0.2</v>
      </c>
      <c r="L2892" s="154">
        <v>0.2</v>
      </c>
      <c r="M2892" s="154">
        <v>0.2</v>
      </c>
      <c r="N2892" s="109">
        <v>1</v>
      </c>
    </row>
    <row r="2893" spans="1:14" ht="37.5">
      <c r="A2893" s="249"/>
      <c r="B2893" s="137" t="s">
        <v>130</v>
      </c>
      <c r="C2893" s="245" t="s">
        <v>1051</v>
      </c>
      <c r="D2893" s="158">
        <v>5</v>
      </c>
      <c r="E2893" s="140">
        <v>1</v>
      </c>
      <c r="F2893" s="121" t="s">
        <v>25</v>
      </c>
      <c r="G2893" s="160" t="e">
        <f ca="1">_xludf.IFS(F2893=BASE_DATOS!R$2,"N/A",F2893=BASE_DATOS!R$3,"N/A",F2893=BASE_DATOS!R$4,"INDICAR",F2893=BASE_DATOS!R$7,"N/A",F2893=BASE_DATOS!R$5,"INDICAR",F2893=BASE_DATOS!R$6,"INDICAR",F2893=BASE_DATOS!R$8," INDICAR",F2893=BASE_DATOS!R$9," ")</f>
        <v>#NAME?</v>
      </c>
      <c r="H2893" s="121" t="s">
        <v>430</v>
      </c>
      <c r="I2893" s="122">
        <v>0.2</v>
      </c>
      <c r="J2893" s="122">
        <v>0.2</v>
      </c>
      <c r="K2893" s="122">
        <v>0.2</v>
      </c>
      <c r="L2893" s="122">
        <v>0.2</v>
      </c>
      <c r="M2893" s="122">
        <v>0.2</v>
      </c>
      <c r="N2893" s="123">
        <f t="shared" ref="N2893:N2923" si="73">SUM(I2893:M2893)</f>
        <v>1</v>
      </c>
    </row>
    <row r="2894" spans="1:14" ht="37.5">
      <c r="A2894" s="249"/>
      <c r="B2894" s="137" t="s">
        <v>111</v>
      </c>
      <c r="C2894" s="138" t="s">
        <v>1052</v>
      </c>
      <c r="D2894" s="158">
        <v>3</v>
      </c>
      <c r="E2894" s="140">
        <v>1</v>
      </c>
      <c r="F2894" s="121" t="s">
        <v>25</v>
      </c>
      <c r="G2894" s="160" t="e">
        <f ca="1">_xludf.IFS(F2894=BASE_DATOS!R$2,"N/A",F2894=BASE_DATOS!R$3,"N/A",F2894=BASE_DATOS!R$4,"INDICAR",F2894=BASE_DATOS!R$7,"N/A",F2894=BASE_DATOS!R$5,"INDICAR",F2894=BASE_DATOS!R$6,"INDICAR",F2894=BASE_DATOS!R$8," INDICAR",F2894=BASE_DATOS!R$9," ")</f>
        <v>#NAME?</v>
      </c>
      <c r="H2894" s="121" t="s">
        <v>430</v>
      </c>
      <c r="I2894" s="122">
        <v>0.2</v>
      </c>
      <c r="J2894" s="122">
        <v>0.2</v>
      </c>
      <c r="K2894" s="122">
        <v>0.2</v>
      </c>
      <c r="L2894" s="122">
        <v>0.2</v>
      </c>
      <c r="M2894" s="122">
        <v>0.2</v>
      </c>
      <c r="N2894" s="123">
        <f t="shared" si="73"/>
        <v>1</v>
      </c>
    </row>
    <row r="2895" spans="1:14" ht="50">
      <c r="A2895" s="249"/>
      <c r="B2895" s="137" t="s">
        <v>111</v>
      </c>
      <c r="C2895" s="138" t="s">
        <v>1053</v>
      </c>
      <c r="D2895" s="158">
        <v>1</v>
      </c>
      <c r="E2895" s="140">
        <v>0</v>
      </c>
      <c r="F2895" s="121" t="s">
        <v>25</v>
      </c>
      <c r="G2895" s="160" t="e">
        <f ca="1">_xludf.IFS(F2895=BASE_DATOS!R$2,"N/A",F2895=BASE_DATOS!R$3,"N/A",F2895=BASE_DATOS!R$4,"INDICAR",F2895=BASE_DATOS!R$7,"N/A",F2895=BASE_DATOS!R$5,"INDICAR",F2895=BASE_DATOS!R$6,"INDICAR",F2895=BASE_DATOS!R$8," INDICAR",F2895=BASE_DATOS!R$9," ")</f>
        <v>#NAME?</v>
      </c>
      <c r="H2895" s="121" t="s">
        <v>430</v>
      </c>
      <c r="I2895" s="122">
        <v>0.2</v>
      </c>
      <c r="J2895" s="122">
        <v>0.2</v>
      </c>
      <c r="K2895" s="122">
        <v>0.2</v>
      </c>
      <c r="L2895" s="122">
        <v>0.2</v>
      </c>
      <c r="M2895" s="122">
        <v>0.2</v>
      </c>
      <c r="N2895" s="123">
        <f t="shared" si="73"/>
        <v>1</v>
      </c>
    </row>
    <row r="2896" spans="1:14" ht="62.5">
      <c r="A2896" s="249"/>
      <c r="B2896" s="137" t="s">
        <v>135</v>
      </c>
      <c r="C2896" s="245" t="s">
        <v>1054</v>
      </c>
      <c r="D2896" s="162">
        <v>5</v>
      </c>
      <c r="E2896" s="156">
        <v>0</v>
      </c>
      <c r="F2896" s="114" t="s">
        <v>25</v>
      </c>
      <c r="G2896" s="141" t="e">
        <f ca="1">_xludf.IFS(F2896=BASE_DATOS!R$2,"N/A",F2896=BASE_DATOS!R$3,"N/A",F2896=BASE_DATOS!R$4,"INDICAR",F2896=BASE_DATOS!R$7,"N/A",F2896=BASE_DATOS!R$5,"INDICAR",F2896=BASE_DATOS!R$6,"INDICAR",F2896=BASE_DATOS!R$8," INDICAR",F2896=BASE_DATOS!R$9," ")</f>
        <v>#NAME?</v>
      </c>
      <c r="H2896" s="114" t="s">
        <v>430</v>
      </c>
      <c r="I2896" s="127">
        <v>0.2</v>
      </c>
      <c r="J2896" s="127">
        <v>0.2</v>
      </c>
      <c r="K2896" s="127">
        <v>0.2</v>
      </c>
      <c r="L2896" s="127">
        <v>0.2</v>
      </c>
      <c r="M2896" s="127">
        <v>0.2</v>
      </c>
      <c r="N2896" s="123">
        <f t="shared" si="73"/>
        <v>1</v>
      </c>
    </row>
    <row r="2897" spans="1:14" ht="37.5">
      <c r="A2897" s="249"/>
      <c r="B2897" s="137" t="s">
        <v>39</v>
      </c>
      <c r="C2897" s="138" t="s">
        <v>1055</v>
      </c>
      <c r="D2897" s="162">
        <v>10</v>
      </c>
      <c r="E2897" s="103">
        <v>0</v>
      </c>
      <c r="F2897" s="126" t="s">
        <v>25</v>
      </c>
      <c r="G2897" s="141" t="e">
        <f ca="1">_xludf.IFS(F2897=BASE_DATOS!R$2,"N/A",F2897=BASE_DATOS!R$3,"N/A",F2897=BASE_DATOS!R$4,"INDICAR",F2897=BASE_DATOS!R$7,"N/A",F2897=BASE_DATOS!R$5,"INDICAR",F2897=BASE_DATOS!R$6,"INDICAR",F2897=BASE_DATOS!R$8," INDICAR",F2897=BASE_DATOS!R$9," ")</f>
        <v>#NAME?</v>
      </c>
      <c r="H2897" s="126" t="s">
        <v>430</v>
      </c>
      <c r="I2897" s="127">
        <v>0.2</v>
      </c>
      <c r="J2897" s="127">
        <v>0.2</v>
      </c>
      <c r="K2897" s="127">
        <v>0.2</v>
      </c>
      <c r="L2897" s="127">
        <v>0.2</v>
      </c>
      <c r="M2897" s="127">
        <v>0.2</v>
      </c>
      <c r="N2897" s="123">
        <f t="shared" si="73"/>
        <v>1</v>
      </c>
    </row>
    <row r="2898" spans="1:14" ht="25">
      <c r="A2898" s="249"/>
      <c r="B2898" s="137" t="s">
        <v>71</v>
      </c>
      <c r="C2898" s="138" t="s">
        <v>1056</v>
      </c>
      <c r="D2898" s="158">
        <v>2</v>
      </c>
      <c r="E2898" s="140">
        <v>0</v>
      </c>
      <c r="F2898" s="121" t="s">
        <v>103</v>
      </c>
      <c r="G2898" s="160" t="e">
        <f ca="1">_xludf.IFS(F2898=BASE_DATOS!R$2,"N/A",F2898=BASE_DATOS!R$3,"N/A",F2898=BASE_DATOS!R$4,"INDICAR",F2898=BASE_DATOS!R$7,"N/A",F2898=BASE_DATOS!R$5,"INDICAR",F2898=BASE_DATOS!R$6,"INDICAR",F2898=BASE_DATOS!R$8," INDICAR",F2898=BASE_DATOS!R$9," ")</f>
        <v>#NAME?</v>
      </c>
      <c r="H2898" s="121" t="s">
        <v>430</v>
      </c>
      <c r="I2898" s="122">
        <v>0.05</v>
      </c>
      <c r="J2898" s="122">
        <v>0.1</v>
      </c>
      <c r="K2898" s="122">
        <v>0.2</v>
      </c>
      <c r="L2898" s="122">
        <v>0.35</v>
      </c>
      <c r="M2898" s="122">
        <v>0.3</v>
      </c>
      <c r="N2898" s="123">
        <f t="shared" si="73"/>
        <v>1</v>
      </c>
    </row>
    <row r="2899" spans="1:14" ht="29">
      <c r="A2899" s="249"/>
      <c r="B2899" s="137" t="s">
        <v>55</v>
      </c>
      <c r="C2899" s="138" t="s">
        <v>1057</v>
      </c>
      <c r="D2899" s="158">
        <v>5</v>
      </c>
      <c r="E2899" s="140">
        <v>0</v>
      </c>
      <c r="F2899" s="121" t="s">
        <v>103</v>
      </c>
      <c r="G2899" s="160" t="e">
        <f ca="1">_xludf.IFS(F2899=BASE_DATOS!R$2,"N/A",F2899=BASE_DATOS!R$3,"N/A",F2899=BASE_DATOS!R$4,"INDICAR",F2899=BASE_DATOS!R$7,"N/A",F2899=BASE_DATOS!R$5,"INDICAR",F2899=BASE_DATOS!R$6,"INDICAR",F2899=BASE_DATOS!R$8," INDICAR",F2899=BASE_DATOS!R$9," ")</f>
        <v>#NAME?</v>
      </c>
      <c r="H2899" s="121" t="s">
        <v>430</v>
      </c>
      <c r="I2899" s="122">
        <v>0.2</v>
      </c>
      <c r="J2899" s="122">
        <v>0.2</v>
      </c>
      <c r="K2899" s="122">
        <v>0.2</v>
      </c>
      <c r="L2899" s="122">
        <v>0.2</v>
      </c>
      <c r="M2899" s="122">
        <v>0.2</v>
      </c>
      <c r="N2899" s="123">
        <f t="shared" si="73"/>
        <v>1</v>
      </c>
    </row>
    <row r="2900" spans="1:14" ht="37.5">
      <c r="A2900" s="249"/>
      <c r="B2900" s="137" t="s">
        <v>142</v>
      </c>
      <c r="C2900" s="140" t="s">
        <v>1058</v>
      </c>
      <c r="D2900" s="158">
        <v>1</v>
      </c>
      <c r="E2900" s="140">
        <v>0</v>
      </c>
      <c r="F2900" s="121" t="s">
        <v>25</v>
      </c>
      <c r="G2900" s="160" t="e">
        <f ca="1">_xludf.IFS(F2900=BASE_DATOS!R$2,"N/A",F2900=BASE_DATOS!R$3,"N/A",F2900=BASE_DATOS!R$4,"INDICAR",F2900=BASE_DATOS!R$7,"N/A",F2900=BASE_DATOS!R$5,"INDICAR",F2900=BASE_DATOS!R$6,"INDICAR",F2900=BASE_DATOS!R$8," INDICAR",F2900=BASE_DATOS!R$9," ")</f>
        <v>#NAME?</v>
      </c>
      <c r="H2900" s="121" t="s">
        <v>500</v>
      </c>
      <c r="I2900" s="122"/>
      <c r="J2900" s="122"/>
      <c r="K2900" s="122"/>
      <c r="L2900" s="122">
        <v>0.5</v>
      </c>
      <c r="M2900" s="122">
        <v>0.5</v>
      </c>
      <c r="N2900" s="123">
        <f t="shared" si="73"/>
        <v>1</v>
      </c>
    </row>
    <row r="2901" spans="1:14" ht="14.5" hidden="1">
      <c r="A2901" s="249"/>
      <c r="B2901" s="137"/>
      <c r="C2901" s="140"/>
      <c r="D2901" s="158"/>
      <c r="E2901" s="140"/>
      <c r="F2901" s="121"/>
      <c r="G2901" s="160" t="e">
        <f ca="1">_xludf.IFS(F2901=BASE_DATOS!R$2,"N/A",F2901=BASE_DATOS!R$3,"N/A",F2901=BASE_DATOS!R$4,"INDICAR",F2901=BASE_DATOS!R$7,"N/A",F2901=BASE_DATOS!R$5,"INDICAR",F2901=BASE_DATOS!R$6,"INDICAR",F2901=BASE_DATOS!R$8," INDICAR",F2901=BASE_DATOS!R$9," ")</f>
        <v>#NAME?</v>
      </c>
      <c r="H2901" s="121"/>
      <c r="I2901" s="122"/>
      <c r="J2901" s="122"/>
      <c r="K2901" s="122"/>
      <c r="L2901" s="122"/>
      <c r="M2901" s="122"/>
      <c r="N2901" s="123">
        <f t="shared" si="73"/>
        <v>0</v>
      </c>
    </row>
    <row r="2902" spans="1:14" ht="14.5" hidden="1">
      <c r="A2902" s="249"/>
      <c r="B2902" s="137"/>
      <c r="C2902" s="138"/>
      <c r="D2902" s="158"/>
      <c r="E2902" s="140"/>
      <c r="F2902" s="121"/>
      <c r="G2902" s="160" t="e">
        <f ca="1">_xludf.IFS(F2902=BASE_DATOS!R$2,"N/A",F2902=BASE_DATOS!R$3,"N/A",F2902=BASE_DATOS!R$4,"INDICAR",F2902=BASE_DATOS!R$7,"N/A",F2902=BASE_DATOS!R$5,"INDICAR",F2902=BASE_DATOS!R$6,"INDICAR",F2902=BASE_DATOS!R$8," INDICAR",F2902=BASE_DATOS!R$9," ")</f>
        <v>#NAME?</v>
      </c>
      <c r="H2902" s="121"/>
      <c r="I2902" s="122"/>
      <c r="J2902" s="122"/>
      <c r="K2902" s="122"/>
      <c r="L2902" s="122"/>
      <c r="M2902" s="122"/>
      <c r="N2902" s="123">
        <f t="shared" si="73"/>
        <v>0</v>
      </c>
    </row>
    <row r="2903" spans="1:14" ht="14.5" hidden="1">
      <c r="A2903" s="249"/>
      <c r="B2903" s="137"/>
      <c r="C2903" s="138"/>
      <c r="D2903" s="158"/>
      <c r="E2903" s="140"/>
      <c r="F2903" s="121"/>
      <c r="G2903" s="160" t="e">
        <f ca="1">_xludf.IFS(F2903=BASE_DATOS!R$2,"N/A",F2903=BASE_DATOS!R$3,"N/A",F2903=BASE_DATOS!R$4,"INDICAR",F2903=BASE_DATOS!R$7,"N/A",F2903=BASE_DATOS!R$5,"INDICAR",F2903=BASE_DATOS!R$6,"INDICAR",F2903=BASE_DATOS!R$8," INDICAR",F2903=BASE_DATOS!R$9," ")</f>
        <v>#NAME?</v>
      </c>
      <c r="H2903" s="121"/>
      <c r="I2903" s="122"/>
      <c r="J2903" s="122"/>
      <c r="K2903" s="122"/>
      <c r="L2903" s="122"/>
      <c r="M2903" s="122"/>
      <c r="N2903" s="123">
        <f t="shared" si="73"/>
        <v>0</v>
      </c>
    </row>
    <row r="2904" spans="1:14" ht="14.5" hidden="1">
      <c r="A2904" s="249"/>
      <c r="B2904" s="137"/>
      <c r="C2904" s="138"/>
      <c r="D2904" s="158"/>
      <c r="E2904" s="140"/>
      <c r="F2904" s="121"/>
      <c r="G2904" s="160" t="e">
        <f ca="1">_xludf.IFS(F2904=BASE_DATOS!R$2,"N/A",F2904=BASE_DATOS!R$3,"N/A",F2904=BASE_DATOS!R$4,"INDICAR",F2904=BASE_DATOS!R$7,"N/A",F2904=BASE_DATOS!R$5,"INDICAR",F2904=BASE_DATOS!R$6,"INDICAR",F2904=BASE_DATOS!R$8," INDICAR",F2904=BASE_DATOS!R$9," ")</f>
        <v>#NAME?</v>
      </c>
      <c r="H2904" s="121"/>
      <c r="I2904" s="122"/>
      <c r="J2904" s="122"/>
      <c r="K2904" s="122"/>
      <c r="L2904" s="122"/>
      <c r="M2904" s="122"/>
      <c r="N2904" s="123">
        <f t="shared" si="73"/>
        <v>0</v>
      </c>
    </row>
    <row r="2905" spans="1:14" ht="14.5" hidden="1">
      <c r="A2905" s="249"/>
      <c r="B2905" s="137"/>
      <c r="C2905" s="138"/>
      <c r="D2905" s="158"/>
      <c r="E2905" s="140"/>
      <c r="F2905" s="121"/>
      <c r="G2905" s="160" t="e">
        <f ca="1">_xludf.IFS(F2905=BASE_DATOS!R$2,"N/A",F2905=BASE_DATOS!R$3,"N/A",F2905=BASE_DATOS!R$4,"INDICAR",F2905=BASE_DATOS!R$7,"N/A",F2905=BASE_DATOS!R$5,"INDICAR",F2905=BASE_DATOS!R$6,"INDICAR",F2905=BASE_DATOS!R$8," INDICAR",F2905=BASE_DATOS!R$9," ")</f>
        <v>#NAME?</v>
      </c>
      <c r="H2905" s="121"/>
      <c r="I2905" s="122"/>
      <c r="J2905" s="122"/>
      <c r="K2905" s="122"/>
      <c r="L2905" s="122"/>
      <c r="M2905" s="122"/>
      <c r="N2905" s="123">
        <f t="shared" si="73"/>
        <v>0</v>
      </c>
    </row>
    <row r="2906" spans="1:14" ht="14.5" hidden="1">
      <c r="A2906" s="249"/>
      <c r="B2906" s="137"/>
      <c r="C2906" s="138"/>
      <c r="D2906" s="158"/>
      <c r="E2906" s="140"/>
      <c r="F2906" s="121"/>
      <c r="G2906" s="160" t="e">
        <f ca="1">_xludf.IFS(F2906=BASE_DATOS!R$2,"N/A",F2906=BASE_DATOS!R$3,"N/A",F2906=BASE_DATOS!R$4,"INDICAR",F2906=BASE_DATOS!R$7,"N/A",F2906=BASE_DATOS!R$5,"INDICAR",F2906=BASE_DATOS!R$6,"INDICAR",F2906=BASE_DATOS!R$8," INDICAR",F2906=BASE_DATOS!R$9," ")</f>
        <v>#NAME?</v>
      </c>
      <c r="H2906" s="121"/>
      <c r="I2906" s="122"/>
      <c r="J2906" s="122"/>
      <c r="K2906" s="122"/>
      <c r="L2906" s="122"/>
      <c r="M2906" s="122"/>
      <c r="N2906" s="123">
        <f t="shared" si="73"/>
        <v>0</v>
      </c>
    </row>
    <row r="2907" spans="1:14" ht="14.5" hidden="1">
      <c r="A2907" s="249"/>
      <c r="B2907" s="137"/>
      <c r="C2907" s="138"/>
      <c r="D2907" s="158"/>
      <c r="E2907" s="140"/>
      <c r="F2907" s="121"/>
      <c r="G2907" s="160" t="e">
        <f ca="1">_xludf.IFS(F2907=BASE_DATOS!R$2,"N/A",F2907=BASE_DATOS!R$3,"N/A",F2907=BASE_DATOS!R$4,"INDICAR",F2907=BASE_DATOS!R$7,"N/A",F2907=BASE_DATOS!R$5,"INDICAR",F2907=BASE_DATOS!R$6,"INDICAR",F2907=BASE_DATOS!R$8," INDICAR",F2907=BASE_DATOS!R$9," ")</f>
        <v>#NAME?</v>
      </c>
      <c r="H2907" s="121"/>
      <c r="I2907" s="122"/>
      <c r="J2907" s="122"/>
      <c r="K2907" s="122"/>
      <c r="L2907" s="122"/>
      <c r="M2907" s="122"/>
      <c r="N2907" s="123">
        <f t="shared" si="73"/>
        <v>0</v>
      </c>
    </row>
    <row r="2908" spans="1:14" ht="14.5" hidden="1">
      <c r="A2908" s="249"/>
      <c r="B2908" s="137"/>
      <c r="C2908" s="138"/>
      <c r="D2908" s="158"/>
      <c r="E2908" s="140"/>
      <c r="F2908" s="121"/>
      <c r="G2908" s="160" t="e">
        <f ca="1">_xludf.IFS(F2908=BASE_DATOS!R$2,"N/A",F2908=BASE_DATOS!R$3,"N/A",F2908=BASE_DATOS!R$4,"INDICAR",F2908=BASE_DATOS!R$7,"N/A",F2908=BASE_DATOS!R$5,"INDICAR",F2908=BASE_DATOS!R$6,"INDICAR",F2908=BASE_DATOS!R$8," INDICAR",F2908=BASE_DATOS!R$9," ")</f>
        <v>#NAME?</v>
      </c>
      <c r="H2908" s="121"/>
      <c r="I2908" s="122"/>
      <c r="J2908" s="122"/>
      <c r="K2908" s="122"/>
      <c r="L2908" s="122"/>
      <c r="M2908" s="122"/>
      <c r="N2908" s="123">
        <f t="shared" si="73"/>
        <v>0</v>
      </c>
    </row>
    <row r="2909" spans="1:14" ht="14.5" hidden="1">
      <c r="A2909" s="249"/>
      <c r="B2909" s="137"/>
      <c r="C2909" s="138"/>
      <c r="D2909" s="158"/>
      <c r="E2909" s="140"/>
      <c r="F2909" s="121"/>
      <c r="G2909" s="160" t="e">
        <f ca="1">_xludf.IFS(F2909=BASE_DATOS!R$2,"N/A",F2909=BASE_DATOS!R$3,"N/A",F2909=BASE_DATOS!R$4,"INDICAR",F2909=BASE_DATOS!R$7,"N/A",F2909=BASE_DATOS!R$5,"INDICAR",F2909=BASE_DATOS!R$6,"INDICAR",F2909=BASE_DATOS!R$8," INDICAR",F2909=BASE_DATOS!R$9," ")</f>
        <v>#NAME?</v>
      </c>
      <c r="H2909" s="121"/>
      <c r="I2909" s="122"/>
      <c r="J2909" s="122"/>
      <c r="K2909" s="122"/>
      <c r="L2909" s="122"/>
      <c r="M2909" s="122"/>
      <c r="N2909" s="123">
        <f t="shared" si="73"/>
        <v>0</v>
      </c>
    </row>
    <row r="2910" spans="1:14" ht="14.5" hidden="1">
      <c r="A2910" s="249"/>
      <c r="B2910" s="137"/>
      <c r="C2910" s="138"/>
      <c r="D2910" s="158"/>
      <c r="E2910" s="140"/>
      <c r="F2910" s="121"/>
      <c r="G2910" s="160" t="e">
        <f ca="1">_xludf.IFS(F2910=BASE_DATOS!R$2,"N/A",F2910=BASE_DATOS!R$3,"N/A",F2910=BASE_DATOS!R$4,"INDICAR",F2910=BASE_DATOS!R$7,"N/A",F2910=BASE_DATOS!R$5,"INDICAR",F2910=BASE_DATOS!R$6,"INDICAR",F2910=BASE_DATOS!R$8," INDICAR",F2910=BASE_DATOS!R$9," ")</f>
        <v>#NAME?</v>
      </c>
      <c r="H2910" s="121"/>
      <c r="I2910" s="122"/>
      <c r="J2910" s="122"/>
      <c r="K2910" s="122"/>
      <c r="L2910" s="122"/>
      <c r="M2910" s="122"/>
      <c r="N2910" s="123">
        <f t="shared" si="73"/>
        <v>0</v>
      </c>
    </row>
    <row r="2911" spans="1:14" ht="14.5" hidden="1">
      <c r="A2911" s="249"/>
      <c r="B2911" s="137"/>
      <c r="C2911" s="138"/>
      <c r="D2911" s="158"/>
      <c r="E2911" s="140"/>
      <c r="F2911" s="121"/>
      <c r="G2911" s="160" t="e">
        <f ca="1">_xludf.IFS(F2911=BASE_DATOS!R$2,"N/A",F2911=BASE_DATOS!R$3,"N/A",F2911=BASE_DATOS!R$4,"INDICAR",F2911=BASE_DATOS!R$7,"N/A",F2911=BASE_DATOS!R$5,"INDICAR",F2911=BASE_DATOS!R$6,"INDICAR",F2911=BASE_DATOS!R$8," INDICAR",F2911=BASE_DATOS!R$9," ")</f>
        <v>#NAME?</v>
      </c>
      <c r="H2911" s="121"/>
      <c r="I2911" s="122"/>
      <c r="J2911" s="122"/>
      <c r="K2911" s="122"/>
      <c r="L2911" s="122"/>
      <c r="M2911" s="122"/>
      <c r="N2911" s="123">
        <f t="shared" si="73"/>
        <v>0</v>
      </c>
    </row>
    <row r="2912" spans="1:14" ht="14.5" hidden="1">
      <c r="A2912" s="250"/>
      <c r="B2912" s="137"/>
      <c r="C2912" s="140"/>
      <c r="D2912" s="158"/>
      <c r="E2912" s="140"/>
      <c r="F2912" s="121"/>
      <c r="G2912" s="160" t="e">
        <f ca="1">_xludf.IFS(F2912=BASE_DATOS!R$2,"N/A",F2912=BASE_DATOS!R$3,"N/A",F2912=BASE_DATOS!R$4,"INDICAR",F2912=BASE_DATOS!R$7,"N/A",F2912=BASE_DATOS!R$5,"INDICAR",F2912=BASE_DATOS!R$6,"INDICAR",F2912=BASE_DATOS!R$8," INDICAR",F2912=BASE_DATOS!R$9," ")</f>
        <v>#NAME?</v>
      </c>
      <c r="H2912" s="121"/>
      <c r="I2912" s="122"/>
      <c r="J2912" s="122"/>
      <c r="K2912" s="122"/>
      <c r="L2912" s="122"/>
      <c r="M2912" s="122"/>
      <c r="N2912" s="123">
        <f t="shared" si="73"/>
        <v>0</v>
      </c>
    </row>
    <row r="2913" spans="1:14" ht="14.5" hidden="1">
      <c r="A2913" s="251"/>
      <c r="B2913" s="137"/>
      <c r="C2913" s="138"/>
      <c r="D2913" s="158"/>
      <c r="E2913" s="140"/>
      <c r="F2913" s="121"/>
      <c r="G2913" s="160" t="e">
        <f ca="1">_xludf.IFS(F2913=BASE_DATOS!R$2,"N/A",F2913=BASE_DATOS!R$3,"N/A",F2913=BASE_DATOS!R$4,"INDICAR",F2913=BASE_DATOS!R$7,"N/A",F2913=BASE_DATOS!R$5,"INDICAR",F2913=BASE_DATOS!R$6,"INDICAR",F2913=BASE_DATOS!R$8," INDICAR",F2913=BASE_DATOS!R$9," ")</f>
        <v>#NAME?</v>
      </c>
      <c r="H2913" s="121"/>
      <c r="I2913" s="122"/>
      <c r="J2913" s="122"/>
      <c r="K2913" s="122"/>
      <c r="L2913" s="122"/>
      <c r="M2913" s="122"/>
      <c r="N2913" s="123">
        <f t="shared" si="73"/>
        <v>0</v>
      </c>
    </row>
    <row r="2914" spans="1:14" ht="14.5" hidden="1">
      <c r="A2914" s="252"/>
      <c r="B2914" s="137"/>
      <c r="C2914" s="138"/>
      <c r="D2914" s="158"/>
      <c r="E2914" s="140"/>
      <c r="F2914" s="121"/>
      <c r="G2914" s="160" t="e">
        <f ca="1">_xludf.IFS(F2914=BASE_DATOS!R$2,"N/A",F2914=BASE_DATOS!R$3,"N/A",F2914=BASE_DATOS!R$4,"INDICAR",F2914=BASE_DATOS!R$7,"N/A",F2914=BASE_DATOS!R$5,"INDICAR",F2914=BASE_DATOS!R$6,"INDICAR",F2914=BASE_DATOS!R$8," INDICAR",F2914=BASE_DATOS!R$9," ")</f>
        <v>#NAME?</v>
      </c>
      <c r="H2914" s="121"/>
      <c r="I2914" s="122"/>
      <c r="J2914" s="122"/>
      <c r="K2914" s="122"/>
      <c r="L2914" s="122"/>
      <c r="M2914" s="122"/>
      <c r="N2914" s="123">
        <f t="shared" si="73"/>
        <v>0</v>
      </c>
    </row>
    <row r="2915" spans="1:14" ht="14.5" hidden="1">
      <c r="A2915" s="252"/>
      <c r="B2915" s="137"/>
      <c r="C2915" s="138"/>
      <c r="D2915" s="158"/>
      <c r="E2915" s="140"/>
      <c r="F2915" s="121"/>
      <c r="G2915" s="160" t="e">
        <f ca="1">_xludf.IFS(F2915=BASE_DATOS!R$2,"N/A",F2915=BASE_DATOS!R$3,"N/A",F2915=BASE_DATOS!R$4,"INDICAR",F2915=BASE_DATOS!R$7,"N/A",F2915=BASE_DATOS!R$5,"INDICAR",F2915=BASE_DATOS!R$6,"INDICAR",F2915=BASE_DATOS!R$8," INDICAR",F2915=BASE_DATOS!R$9," ")</f>
        <v>#NAME?</v>
      </c>
      <c r="H2915" s="121"/>
      <c r="I2915" s="122"/>
      <c r="J2915" s="122"/>
      <c r="K2915" s="122"/>
      <c r="L2915" s="122"/>
      <c r="M2915" s="122"/>
      <c r="N2915" s="123">
        <f t="shared" si="73"/>
        <v>0</v>
      </c>
    </row>
    <row r="2916" spans="1:14" ht="14.5" hidden="1">
      <c r="A2916" s="252"/>
      <c r="B2916" s="137"/>
      <c r="C2916" s="138"/>
      <c r="D2916" s="158"/>
      <c r="E2916" s="140"/>
      <c r="F2916" s="121"/>
      <c r="G2916" s="160" t="e">
        <f ca="1">_xludf.IFS(F2916=BASE_DATOS!R$2,"N/A",F2916=BASE_DATOS!R$3,"N/A",F2916=BASE_DATOS!R$4,"INDICAR",F2916=BASE_DATOS!R$7,"N/A",F2916=BASE_DATOS!R$5,"INDICAR",F2916=BASE_DATOS!R$6,"INDICAR",F2916=BASE_DATOS!R$8," INDICAR",F2916=BASE_DATOS!R$9," ")</f>
        <v>#NAME?</v>
      </c>
      <c r="H2916" s="121"/>
      <c r="I2916" s="122"/>
      <c r="J2916" s="122"/>
      <c r="K2916" s="122"/>
      <c r="L2916" s="122"/>
      <c r="M2916" s="122"/>
      <c r="N2916" s="123">
        <f t="shared" si="73"/>
        <v>0</v>
      </c>
    </row>
    <row r="2917" spans="1:14" ht="14.5" hidden="1">
      <c r="A2917" s="252"/>
      <c r="B2917" s="137"/>
      <c r="C2917" s="138"/>
      <c r="D2917" s="158"/>
      <c r="E2917" s="140"/>
      <c r="F2917" s="121"/>
      <c r="G2917" s="160" t="e">
        <f ca="1">_xludf.IFS(F2917=BASE_DATOS!R$2,"N/A",F2917=BASE_DATOS!R$3,"N/A",F2917=BASE_DATOS!R$4,"INDICAR",F2917=BASE_DATOS!R$7,"N/A",F2917=BASE_DATOS!R$5,"INDICAR",F2917=BASE_DATOS!R$6,"INDICAR",F2917=BASE_DATOS!R$8," INDICAR",F2917=BASE_DATOS!R$9," ")</f>
        <v>#NAME?</v>
      </c>
      <c r="H2917" s="121"/>
      <c r="I2917" s="122"/>
      <c r="J2917" s="122"/>
      <c r="K2917" s="122"/>
      <c r="L2917" s="122"/>
      <c r="M2917" s="122"/>
      <c r="N2917" s="123">
        <f t="shared" si="73"/>
        <v>0</v>
      </c>
    </row>
    <row r="2918" spans="1:14" ht="14.5" hidden="1">
      <c r="A2918" s="252"/>
      <c r="B2918" s="137"/>
      <c r="C2918" s="138"/>
      <c r="D2918" s="158"/>
      <c r="E2918" s="140"/>
      <c r="F2918" s="121"/>
      <c r="G2918" s="160" t="e">
        <f ca="1">_xludf.IFS(F2918=BASE_DATOS!R$2,"N/A",F2918=BASE_DATOS!R$3,"N/A",F2918=BASE_DATOS!R$4,"INDICAR",F2918=BASE_DATOS!R$7,"N/A",F2918=BASE_DATOS!R$5,"INDICAR",F2918=BASE_DATOS!R$6,"INDICAR",F2918=BASE_DATOS!R$8," INDICAR",F2918=BASE_DATOS!R$9," ")</f>
        <v>#NAME?</v>
      </c>
      <c r="H2918" s="121"/>
      <c r="I2918" s="122"/>
      <c r="J2918" s="122"/>
      <c r="K2918" s="122"/>
      <c r="L2918" s="122"/>
      <c r="M2918" s="122"/>
      <c r="N2918" s="123">
        <f t="shared" si="73"/>
        <v>0</v>
      </c>
    </row>
    <row r="2919" spans="1:14" ht="14.5" hidden="1">
      <c r="A2919" s="252"/>
      <c r="B2919" s="137"/>
      <c r="C2919" s="138"/>
      <c r="D2919" s="158"/>
      <c r="E2919" s="140"/>
      <c r="F2919" s="121"/>
      <c r="G2919" s="160" t="e">
        <f ca="1">_xludf.IFS(F2919=BASE_DATOS!R$2,"N/A",F2919=BASE_DATOS!R$3,"N/A",F2919=BASE_DATOS!R$4,"INDICAR",F2919=BASE_DATOS!R$7,"N/A",F2919=BASE_DATOS!R$5,"INDICAR",F2919=BASE_DATOS!R$6,"INDICAR",F2919=BASE_DATOS!R$8," INDICAR",F2919=BASE_DATOS!R$9," ")</f>
        <v>#NAME?</v>
      </c>
      <c r="H2919" s="121"/>
      <c r="I2919" s="122"/>
      <c r="J2919" s="122"/>
      <c r="K2919" s="122"/>
      <c r="L2919" s="122"/>
      <c r="M2919" s="122"/>
      <c r="N2919" s="123">
        <f t="shared" si="73"/>
        <v>0</v>
      </c>
    </row>
    <row r="2920" spans="1:14" ht="14.5" hidden="1">
      <c r="A2920" s="252"/>
      <c r="B2920" s="137"/>
      <c r="C2920" s="138"/>
      <c r="D2920" s="158"/>
      <c r="E2920" s="140"/>
      <c r="F2920" s="121"/>
      <c r="G2920" s="160" t="e">
        <f ca="1">_xludf.IFS(F2920=BASE_DATOS!R$2,"N/A",F2920=BASE_DATOS!R$3,"N/A",F2920=BASE_DATOS!R$4,"INDICAR",F2920=BASE_DATOS!R$7,"N/A",F2920=BASE_DATOS!R$5,"INDICAR",F2920=BASE_DATOS!R$6,"INDICAR",F2920=BASE_DATOS!R$8," INDICAR",F2920=BASE_DATOS!R$9," ")</f>
        <v>#NAME?</v>
      </c>
      <c r="H2920" s="121"/>
      <c r="I2920" s="122"/>
      <c r="J2920" s="122"/>
      <c r="K2920" s="122"/>
      <c r="L2920" s="122"/>
      <c r="M2920" s="122"/>
      <c r="N2920" s="123">
        <f t="shared" si="73"/>
        <v>0</v>
      </c>
    </row>
    <row r="2921" spans="1:14" ht="14.5" hidden="1">
      <c r="A2921" s="252"/>
      <c r="B2921" s="137"/>
      <c r="C2921" s="138"/>
      <c r="D2921" s="158"/>
      <c r="E2921" s="140"/>
      <c r="F2921" s="121"/>
      <c r="G2921" s="160" t="e">
        <f ca="1">_xludf.IFS(F2921=BASE_DATOS!R$2,"N/A",F2921=BASE_DATOS!R$3,"N/A",F2921=BASE_DATOS!R$4,"INDICAR",F2921=BASE_DATOS!R$7,"N/A",F2921=BASE_DATOS!R$5,"INDICAR",F2921=BASE_DATOS!R$6,"INDICAR",F2921=BASE_DATOS!R$8," INDICAR",F2921=BASE_DATOS!R$9," ")</f>
        <v>#NAME?</v>
      </c>
      <c r="H2921" s="121"/>
      <c r="I2921" s="122"/>
      <c r="J2921" s="122"/>
      <c r="K2921" s="122"/>
      <c r="L2921" s="122"/>
      <c r="M2921" s="122"/>
      <c r="N2921" s="123">
        <f t="shared" si="73"/>
        <v>0</v>
      </c>
    </row>
    <row r="2922" spans="1:14" ht="14.5" hidden="1">
      <c r="A2922" s="252"/>
      <c r="B2922" s="137"/>
      <c r="C2922" s="138"/>
      <c r="D2922" s="158"/>
      <c r="E2922" s="140"/>
      <c r="F2922" s="121"/>
      <c r="G2922" s="160" t="e">
        <f ca="1">_xludf.IFS(F2922=BASE_DATOS!R$2,"N/A",F2922=BASE_DATOS!R$3,"N/A",F2922=BASE_DATOS!R$4,"INDICAR",F2922=BASE_DATOS!R$7,"N/A",F2922=BASE_DATOS!R$5,"INDICAR",F2922=BASE_DATOS!R$6,"INDICAR",F2922=BASE_DATOS!R$8," INDICAR",F2922=BASE_DATOS!R$9," ")</f>
        <v>#NAME?</v>
      </c>
      <c r="H2922" s="121"/>
      <c r="I2922" s="122"/>
      <c r="J2922" s="122"/>
      <c r="K2922" s="122"/>
      <c r="L2922" s="122"/>
      <c r="M2922" s="122"/>
      <c r="N2922" s="123">
        <f t="shared" si="73"/>
        <v>0</v>
      </c>
    </row>
    <row r="2923" spans="1:14" ht="14.5" hidden="1">
      <c r="A2923" s="253"/>
      <c r="B2923" s="137"/>
      <c r="C2923" s="140"/>
      <c r="D2923" s="158"/>
      <c r="E2923" s="140"/>
      <c r="F2923" s="121"/>
      <c r="G2923" s="160" t="e">
        <f ca="1">_xludf.IFS(F2923=BASE_DATOS!R$2,"N/A",F2923=BASE_DATOS!R$3,"N/A",F2923=BASE_DATOS!R$4,"INDICAR",F2923=BASE_DATOS!R$7,"N/A",F2923=BASE_DATOS!R$5,"INDICAR",F2923=BASE_DATOS!R$6,"INDICAR",F2923=BASE_DATOS!R$8," INDICAR",F2923=BASE_DATOS!R$9," ")</f>
        <v>#NAME?</v>
      </c>
      <c r="H2923" s="121"/>
      <c r="I2923" s="122"/>
      <c r="J2923" s="122"/>
      <c r="K2923" s="122"/>
      <c r="L2923" s="122"/>
      <c r="M2923" s="122"/>
      <c r="N2923" s="123">
        <f t="shared" si="73"/>
        <v>0</v>
      </c>
    </row>
    <row r="2924" spans="1:14" ht="14.5">
      <c r="A2924" s="142"/>
      <c r="B2924" s="143"/>
      <c r="C2924" s="142"/>
      <c r="D2924" s="142"/>
      <c r="E2924" s="142"/>
      <c r="F2924" s="142"/>
      <c r="G2924" s="142"/>
      <c r="H2924" s="142"/>
      <c r="I2924" s="142"/>
      <c r="J2924" s="143"/>
      <c r="K2924" s="143"/>
      <c r="L2924" s="143"/>
      <c r="M2924" s="143"/>
      <c r="N2924" s="144"/>
    </row>
    <row r="2925" spans="1:14" ht="14.5">
      <c r="A2925" s="145"/>
      <c r="B2925" s="146"/>
      <c r="C2925" s="145"/>
      <c r="D2925" s="145"/>
      <c r="E2925" s="145"/>
      <c r="F2925" s="145"/>
      <c r="G2925" s="145"/>
      <c r="H2925" s="145"/>
      <c r="I2925" s="145"/>
      <c r="J2925" s="146"/>
      <c r="K2925" s="146"/>
      <c r="L2925" s="146"/>
      <c r="M2925" s="146"/>
      <c r="N2925" s="147"/>
    </row>
    <row r="2926" spans="1:14" ht="24" hidden="1" customHeight="1">
      <c r="A2926" s="254" t="s">
        <v>413</v>
      </c>
      <c r="B2926" s="255"/>
      <c r="C2926" s="254"/>
      <c r="D2926" s="256"/>
      <c r="E2926" s="256"/>
      <c r="F2926" s="256"/>
      <c r="G2926" s="256"/>
      <c r="H2926" s="256"/>
      <c r="I2926" s="256"/>
      <c r="J2926" s="256"/>
      <c r="K2926" s="256"/>
      <c r="L2926" s="256"/>
      <c r="M2926" s="256"/>
      <c r="N2926" s="255"/>
    </row>
    <row r="2927" spans="1:14" ht="31" hidden="1">
      <c r="A2927" s="99" t="s">
        <v>19</v>
      </c>
      <c r="B2927" s="257"/>
      <c r="C2927" s="255"/>
      <c r="D2927" s="99" t="s">
        <v>447</v>
      </c>
      <c r="E2927" s="258" t="e">
        <f t="array" ref="E2927">INDEX(BASE_DATOS!U$2:U$103,MATCH(C2926,BASE_DATOS!W$2:W$103,0))</f>
        <v>#N/A</v>
      </c>
      <c r="F2927" s="256"/>
      <c r="G2927" s="256"/>
      <c r="H2927" s="256"/>
      <c r="I2927" s="256"/>
      <c r="J2927" s="256"/>
      <c r="K2927" s="256"/>
      <c r="L2927" s="256"/>
      <c r="M2927" s="256"/>
      <c r="N2927" s="255"/>
    </row>
    <row r="2928" spans="1:14" ht="28.5" hidden="1" customHeight="1">
      <c r="A2928" s="259" t="s">
        <v>415</v>
      </c>
      <c r="B2928" s="260"/>
      <c r="C2928" s="261"/>
      <c r="D2928" s="262"/>
      <c r="E2928" s="268" t="s">
        <v>416</v>
      </c>
      <c r="F2928" s="273" t="e">
        <f t="array" ref="F2928">INDEX(BASE_DATOS!Y$2:Y$103,MATCH(B2928,BASE_DATOS!X$2:X$103,0))</f>
        <v>#N/A</v>
      </c>
      <c r="G2928" s="247"/>
      <c r="H2928" s="247"/>
      <c r="I2928" s="274" t="s">
        <v>417</v>
      </c>
      <c r="J2928" s="283" t="e">
        <f t="array" ref="J2928">INDEX(BASE_DATOS!Z$2:Z$103,MATCH(B2928,BASE_DATOS!X$2:X$103,0))</f>
        <v>#N/A</v>
      </c>
      <c r="K2928" s="256"/>
      <c r="L2928" s="256"/>
      <c r="M2928" s="256"/>
      <c r="N2928" s="255"/>
    </row>
    <row r="2929" spans="1:14" ht="28.5" hidden="1" customHeight="1">
      <c r="A2929" s="252"/>
      <c r="B2929" s="263"/>
      <c r="C2929" s="247"/>
      <c r="D2929" s="264"/>
      <c r="E2929" s="252"/>
      <c r="F2929" s="247"/>
      <c r="G2929" s="247"/>
      <c r="H2929" s="247"/>
      <c r="I2929" s="252"/>
      <c r="J2929" s="276"/>
      <c r="K2929" s="256"/>
      <c r="L2929" s="256"/>
      <c r="M2929" s="256"/>
      <c r="N2929" s="255"/>
    </row>
    <row r="2930" spans="1:14" ht="28.5" hidden="1" customHeight="1">
      <c r="A2930" s="252"/>
      <c r="B2930" s="263"/>
      <c r="C2930" s="247"/>
      <c r="D2930" s="264"/>
      <c r="E2930" s="252"/>
      <c r="F2930" s="247"/>
      <c r="G2930" s="247"/>
      <c r="H2930" s="247"/>
      <c r="I2930" s="252"/>
      <c r="J2930" s="276"/>
      <c r="K2930" s="256"/>
      <c r="L2930" s="256"/>
      <c r="M2930" s="256"/>
      <c r="N2930" s="255"/>
    </row>
    <row r="2931" spans="1:14" ht="28.5" hidden="1" customHeight="1">
      <c r="A2931" s="253"/>
      <c r="B2931" s="265"/>
      <c r="C2931" s="266"/>
      <c r="D2931" s="267"/>
      <c r="E2931" s="253"/>
      <c r="F2931" s="266"/>
      <c r="G2931" s="266"/>
      <c r="H2931" s="266"/>
      <c r="I2931" s="253"/>
      <c r="J2931" s="276"/>
      <c r="K2931" s="256"/>
      <c r="L2931" s="256"/>
      <c r="M2931" s="256"/>
      <c r="N2931" s="255"/>
    </row>
    <row r="2932" spans="1:14" ht="21" hidden="1" customHeight="1">
      <c r="A2932" s="269" t="s">
        <v>418</v>
      </c>
      <c r="B2932" s="269" t="s">
        <v>419</v>
      </c>
      <c r="C2932" s="270" t="s">
        <v>420</v>
      </c>
      <c r="D2932" s="269" t="s">
        <v>421</v>
      </c>
      <c r="E2932" s="269" t="s">
        <v>422</v>
      </c>
      <c r="F2932" s="272" t="s">
        <v>16</v>
      </c>
      <c r="G2932" s="269" t="s">
        <v>423</v>
      </c>
      <c r="H2932" s="269" t="s">
        <v>424</v>
      </c>
      <c r="I2932" s="271" t="s">
        <v>425</v>
      </c>
      <c r="J2932" s="256"/>
      <c r="K2932" s="256"/>
      <c r="L2932" s="256"/>
      <c r="M2932" s="256"/>
      <c r="N2932" s="255"/>
    </row>
    <row r="2933" spans="1:14" ht="21" hidden="1" customHeight="1">
      <c r="A2933" s="253"/>
      <c r="B2933" s="253"/>
      <c r="C2933" s="253"/>
      <c r="D2933" s="253"/>
      <c r="E2933" s="253"/>
      <c r="F2933" s="265"/>
      <c r="G2933" s="253"/>
      <c r="H2933" s="253"/>
      <c r="I2933" s="100">
        <v>2023</v>
      </c>
      <c r="J2933" s="100">
        <v>2024</v>
      </c>
      <c r="K2933" s="100">
        <v>2025</v>
      </c>
      <c r="L2933" s="100">
        <v>2026</v>
      </c>
      <c r="M2933" s="100">
        <v>2027</v>
      </c>
      <c r="N2933" s="148" t="s">
        <v>426</v>
      </c>
    </row>
    <row r="2934" spans="1:14" ht="14.5" hidden="1">
      <c r="A2934" s="251"/>
      <c r="B2934" s="137"/>
      <c r="C2934" s="138"/>
      <c r="D2934" s="158"/>
      <c r="E2934" s="140"/>
      <c r="F2934" s="121"/>
      <c r="G2934" s="141" t="e">
        <f ca="1">_xludf.IFS(F2934=BASE_DATOS!R$2,"N/A",F2934=BASE_DATOS!R$3,"N/A",F2934=BASE_DATOS!R$4,"INDICAR",F2934=BASE_DATOS!R$7,"N/A",F2934=BASE_DATOS!R$5,"INDICAR",F2934=BASE_DATOS!R$6,"INDICAR",F2934=BASE_DATOS!R$8," INDICAR",F2934=BASE_DATOS!R$9," ")</f>
        <v>#NAME?</v>
      </c>
      <c r="H2934" s="121"/>
      <c r="I2934" s="122"/>
      <c r="J2934" s="122"/>
      <c r="K2934" s="122"/>
      <c r="L2934" s="122"/>
      <c r="M2934" s="122"/>
      <c r="N2934" s="123">
        <f t="shared" ref="N2934:N2966" si="74">SUM(I2934:M2934)</f>
        <v>0</v>
      </c>
    </row>
    <row r="2935" spans="1:14" ht="14.5" hidden="1">
      <c r="A2935" s="252"/>
      <c r="B2935" s="137"/>
      <c r="C2935" s="138"/>
      <c r="D2935" s="158"/>
      <c r="E2935" s="140"/>
      <c r="F2935" s="121"/>
      <c r="G2935" s="160" t="e">
        <f ca="1">_xludf.IFS(F2935=BASE_DATOS!R$2,"N/A",F2935=BASE_DATOS!R$3,"N/A",F2935=BASE_DATOS!R$4,"INDICAR",F2935=BASE_DATOS!R$7,"N/A",F2935=BASE_DATOS!R$5,"INDICAR",F2935=BASE_DATOS!R$6,"INDICAR",F2935=BASE_DATOS!R$8," INDICAR",F2935=BASE_DATOS!R$9," ")</f>
        <v>#NAME?</v>
      </c>
      <c r="H2935" s="121"/>
      <c r="I2935" s="122"/>
      <c r="J2935" s="122"/>
      <c r="K2935" s="122"/>
      <c r="L2935" s="122"/>
      <c r="M2935" s="122"/>
      <c r="N2935" s="123">
        <f t="shared" si="74"/>
        <v>0</v>
      </c>
    </row>
    <row r="2936" spans="1:14" ht="14.5" hidden="1">
      <c r="A2936" s="252"/>
      <c r="B2936" s="137"/>
      <c r="C2936" s="138"/>
      <c r="D2936" s="158"/>
      <c r="E2936" s="140"/>
      <c r="F2936" s="121"/>
      <c r="G2936" s="160" t="e">
        <f ca="1">_xludf.IFS(F2936=BASE_DATOS!R$2,"N/A",F2936=BASE_DATOS!R$3,"N/A",F2936=BASE_DATOS!R$4,"INDICAR",F2936=BASE_DATOS!R$7,"N/A",F2936=BASE_DATOS!R$5,"INDICAR",F2936=BASE_DATOS!R$6,"INDICAR",F2936=BASE_DATOS!R$8," INDICAR",F2936=BASE_DATOS!R$9," ")</f>
        <v>#NAME?</v>
      </c>
      <c r="H2936" s="121"/>
      <c r="I2936" s="122"/>
      <c r="J2936" s="122"/>
      <c r="K2936" s="122"/>
      <c r="L2936" s="122"/>
      <c r="M2936" s="122"/>
      <c r="N2936" s="123">
        <f t="shared" si="74"/>
        <v>0</v>
      </c>
    </row>
    <row r="2937" spans="1:14" ht="14.5" hidden="1">
      <c r="A2937" s="252"/>
      <c r="B2937" s="137"/>
      <c r="C2937" s="138"/>
      <c r="D2937" s="158"/>
      <c r="E2937" s="140"/>
      <c r="F2937" s="121"/>
      <c r="G2937" s="160" t="e">
        <f ca="1">_xludf.IFS(F2937=BASE_DATOS!R$2,"N/A",F2937=BASE_DATOS!R$3,"N/A",F2937=BASE_DATOS!R$4,"INDICAR",F2937=BASE_DATOS!R$7,"N/A",F2937=BASE_DATOS!R$5,"INDICAR",F2937=BASE_DATOS!R$6,"INDICAR",F2937=BASE_DATOS!R$8," INDICAR",F2937=BASE_DATOS!R$9," ")</f>
        <v>#NAME?</v>
      </c>
      <c r="H2937" s="121"/>
      <c r="I2937" s="122"/>
      <c r="J2937" s="122"/>
      <c r="K2937" s="122"/>
      <c r="L2937" s="122"/>
      <c r="M2937" s="122"/>
      <c r="N2937" s="123">
        <f t="shared" si="74"/>
        <v>0</v>
      </c>
    </row>
    <row r="2938" spans="1:14" ht="14.5" hidden="1">
      <c r="A2938" s="252"/>
      <c r="B2938" s="137"/>
      <c r="C2938" s="138"/>
      <c r="D2938" s="158"/>
      <c r="E2938" s="140"/>
      <c r="F2938" s="121"/>
      <c r="G2938" s="160" t="e">
        <f ca="1">_xludf.IFS(F2938=BASE_DATOS!R$2,"N/A",F2938=BASE_DATOS!R$3,"N/A",F2938=BASE_DATOS!R$4,"INDICAR",F2938=BASE_DATOS!R$7,"N/A",F2938=BASE_DATOS!R$5,"INDICAR",F2938=BASE_DATOS!R$6,"INDICAR",F2938=BASE_DATOS!R$8," INDICAR",F2938=BASE_DATOS!R$9," ")</f>
        <v>#NAME?</v>
      </c>
      <c r="H2938" s="121"/>
      <c r="I2938" s="122"/>
      <c r="J2938" s="122"/>
      <c r="K2938" s="122"/>
      <c r="L2938" s="122"/>
      <c r="M2938" s="122"/>
      <c r="N2938" s="123">
        <f t="shared" si="74"/>
        <v>0</v>
      </c>
    </row>
    <row r="2939" spans="1:14" ht="14.5" hidden="1">
      <c r="A2939" s="252"/>
      <c r="B2939" s="137"/>
      <c r="C2939" s="138"/>
      <c r="D2939" s="158"/>
      <c r="E2939" s="140"/>
      <c r="F2939" s="121"/>
      <c r="G2939" s="160" t="e">
        <f ca="1">_xludf.IFS(F2939=BASE_DATOS!R$2,"N/A",F2939=BASE_DATOS!R$3,"N/A",F2939=BASE_DATOS!R$4,"INDICAR",F2939=BASE_DATOS!R$7,"N/A",F2939=BASE_DATOS!R$5,"INDICAR",F2939=BASE_DATOS!R$6,"INDICAR",F2939=BASE_DATOS!R$8," INDICAR",F2939=BASE_DATOS!R$9," ")</f>
        <v>#NAME?</v>
      </c>
      <c r="H2939" s="121"/>
      <c r="I2939" s="122"/>
      <c r="J2939" s="122"/>
      <c r="K2939" s="122"/>
      <c r="L2939" s="122"/>
      <c r="M2939" s="122"/>
      <c r="N2939" s="123">
        <f t="shared" si="74"/>
        <v>0</v>
      </c>
    </row>
    <row r="2940" spans="1:14" ht="14.5" hidden="1">
      <c r="A2940" s="252"/>
      <c r="B2940" s="137"/>
      <c r="C2940" s="138"/>
      <c r="D2940" s="158"/>
      <c r="E2940" s="140"/>
      <c r="F2940" s="121"/>
      <c r="G2940" s="160" t="e">
        <f ca="1">_xludf.IFS(F2940=BASE_DATOS!R$2,"N/A",F2940=BASE_DATOS!R$3,"N/A",F2940=BASE_DATOS!R$4,"INDICAR",F2940=BASE_DATOS!R$7,"N/A",F2940=BASE_DATOS!R$5,"INDICAR",F2940=BASE_DATOS!R$6,"INDICAR",F2940=BASE_DATOS!R$8," INDICAR",F2940=BASE_DATOS!R$9," ")</f>
        <v>#NAME?</v>
      </c>
      <c r="H2940" s="121"/>
      <c r="I2940" s="122"/>
      <c r="J2940" s="122"/>
      <c r="K2940" s="122"/>
      <c r="L2940" s="122"/>
      <c r="M2940" s="122"/>
      <c r="N2940" s="123">
        <f t="shared" si="74"/>
        <v>0</v>
      </c>
    </row>
    <row r="2941" spans="1:14" ht="14.5" hidden="1">
      <c r="A2941" s="252"/>
      <c r="B2941" s="137"/>
      <c r="C2941" s="138"/>
      <c r="D2941" s="158"/>
      <c r="E2941" s="140"/>
      <c r="F2941" s="121"/>
      <c r="G2941" s="160" t="e">
        <f ca="1">_xludf.IFS(F2941=BASE_DATOS!R$2,"N/A",F2941=BASE_DATOS!R$3,"N/A",F2941=BASE_DATOS!R$4,"INDICAR",F2941=BASE_DATOS!R$7,"N/A",F2941=BASE_DATOS!R$5,"INDICAR",F2941=BASE_DATOS!R$6,"INDICAR",F2941=BASE_DATOS!R$8," INDICAR",F2941=BASE_DATOS!R$9," ")</f>
        <v>#NAME?</v>
      </c>
      <c r="H2941" s="121"/>
      <c r="I2941" s="122"/>
      <c r="J2941" s="122"/>
      <c r="K2941" s="122"/>
      <c r="L2941" s="122"/>
      <c r="M2941" s="122"/>
      <c r="N2941" s="123">
        <f t="shared" si="74"/>
        <v>0</v>
      </c>
    </row>
    <row r="2942" spans="1:14" ht="14.5" hidden="1">
      <c r="A2942" s="252"/>
      <c r="B2942" s="137"/>
      <c r="C2942" s="138"/>
      <c r="D2942" s="158"/>
      <c r="E2942" s="140"/>
      <c r="F2942" s="121"/>
      <c r="G2942" s="160" t="e">
        <f ca="1">_xludf.IFS(F2942=BASE_DATOS!R$2,"N/A",F2942=BASE_DATOS!R$3,"N/A",F2942=BASE_DATOS!R$4,"INDICAR",F2942=BASE_DATOS!R$7,"N/A",F2942=BASE_DATOS!R$5,"INDICAR",F2942=BASE_DATOS!R$6,"INDICAR",F2942=BASE_DATOS!R$8," INDICAR",F2942=BASE_DATOS!R$9," ")</f>
        <v>#NAME?</v>
      </c>
      <c r="H2942" s="121"/>
      <c r="I2942" s="122"/>
      <c r="J2942" s="122"/>
      <c r="K2942" s="122"/>
      <c r="L2942" s="122"/>
      <c r="M2942" s="122"/>
      <c r="N2942" s="123">
        <f t="shared" si="74"/>
        <v>0</v>
      </c>
    </row>
    <row r="2943" spans="1:14" ht="14.5" hidden="1">
      <c r="A2943" s="252"/>
      <c r="B2943" s="137"/>
      <c r="C2943" s="138"/>
      <c r="D2943" s="158"/>
      <c r="E2943" s="140"/>
      <c r="F2943" s="121"/>
      <c r="G2943" s="160" t="e">
        <f ca="1">_xludf.IFS(F2943=BASE_DATOS!R$2,"N/A",F2943=BASE_DATOS!R$3,"N/A",F2943=BASE_DATOS!R$4,"INDICAR",F2943=BASE_DATOS!R$7,"N/A",F2943=BASE_DATOS!R$5,"INDICAR",F2943=BASE_DATOS!R$6,"INDICAR",F2943=BASE_DATOS!R$8," INDICAR",F2943=BASE_DATOS!R$9," ")</f>
        <v>#NAME?</v>
      </c>
      <c r="H2943" s="121"/>
      <c r="I2943" s="122"/>
      <c r="J2943" s="122"/>
      <c r="K2943" s="122"/>
      <c r="L2943" s="122"/>
      <c r="M2943" s="122"/>
      <c r="N2943" s="123">
        <f t="shared" si="74"/>
        <v>0</v>
      </c>
    </row>
    <row r="2944" spans="1:14" ht="14.5" hidden="1">
      <c r="A2944" s="253"/>
      <c r="B2944" s="137"/>
      <c r="C2944" s="140"/>
      <c r="D2944" s="158"/>
      <c r="E2944" s="140"/>
      <c r="F2944" s="121"/>
      <c r="G2944" s="160" t="e">
        <f ca="1">_xludf.IFS(F2944=BASE_DATOS!R$2,"N/A",F2944=BASE_DATOS!R$3,"N/A",F2944=BASE_DATOS!R$4,"INDICAR",F2944=BASE_DATOS!R$7,"N/A",F2944=BASE_DATOS!R$5,"INDICAR",F2944=BASE_DATOS!R$6,"INDICAR",F2944=BASE_DATOS!R$8," INDICAR",F2944=BASE_DATOS!R$9," ")</f>
        <v>#NAME?</v>
      </c>
      <c r="H2944" s="121"/>
      <c r="I2944" s="122"/>
      <c r="J2944" s="122"/>
      <c r="K2944" s="122"/>
      <c r="L2944" s="122"/>
      <c r="M2944" s="122"/>
      <c r="N2944" s="123">
        <f t="shared" si="74"/>
        <v>0</v>
      </c>
    </row>
    <row r="2945" spans="1:14" ht="14.5" hidden="1">
      <c r="A2945" s="251"/>
      <c r="B2945" s="137"/>
      <c r="C2945" s="138"/>
      <c r="D2945" s="158"/>
      <c r="E2945" s="140"/>
      <c r="F2945" s="121"/>
      <c r="G2945" s="160" t="e">
        <f ca="1">_xludf.IFS(F2945=BASE_DATOS!R$2,"N/A",F2945=BASE_DATOS!R$3,"N/A",F2945=BASE_DATOS!R$4,"INDICAR",F2945=BASE_DATOS!R$7,"N/A",F2945=BASE_DATOS!R$5,"INDICAR",F2945=BASE_DATOS!R$6,"INDICAR",F2945=BASE_DATOS!R$8," INDICAR",F2945=BASE_DATOS!R$9," ")</f>
        <v>#NAME?</v>
      </c>
      <c r="H2945" s="121"/>
      <c r="I2945" s="122"/>
      <c r="J2945" s="122"/>
      <c r="K2945" s="122"/>
      <c r="L2945" s="122"/>
      <c r="M2945" s="122"/>
      <c r="N2945" s="123">
        <f t="shared" si="74"/>
        <v>0</v>
      </c>
    </row>
    <row r="2946" spans="1:14" ht="14.5" hidden="1">
      <c r="A2946" s="252"/>
      <c r="B2946" s="137"/>
      <c r="C2946" s="138"/>
      <c r="D2946" s="158"/>
      <c r="E2946" s="140"/>
      <c r="F2946" s="121"/>
      <c r="G2946" s="160" t="e">
        <f ca="1">_xludf.IFS(F2946=BASE_DATOS!R$2,"N/A",F2946=BASE_DATOS!R$3,"N/A",F2946=BASE_DATOS!R$4,"INDICAR",F2946=BASE_DATOS!R$7,"N/A",F2946=BASE_DATOS!R$5,"INDICAR",F2946=BASE_DATOS!R$6,"INDICAR",F2946=BASE_DATOS!R$8," INDICAR",F2946=BASE_DATOS!R$9," ")</f>
        <v>#NAME?</v>
      </c>
      <c r="H2946" s="121"/>
      <c r="I2946" s="122"/>
      <c r="J2946" s="122"/>
      <c r="K2946" s="122"/>
      <c r="L2946" s="122"/>
      <c r="M2946" s="122"/>
      <c r="N2946" s="123">
        <f t="shared" si="74"/>
        <v>0</v>
      </c>
    </row>
    <row r="2947" spans="1:14" ht="14.5" hidden="1">
      <c r="A2947" s="252"/>
      <c r="B2947" s="137"/>
      <c r="C2947" s="138"/>
      <c r="D2947" s="158"/>
      <c r="E2947" s="140"/>
      <c r="F2947" s="121"/>
      <c r="G2947" s="160" t="e">
        <f ca="1">_xludf.IFS(F2947=BASE_DATOS!R$2,"N/A",F2947=BASE_DATOS!R$3,"N/A",F2947=BASE_DATOS!R$4,"INDICAR",F2947=BASE_DATOS!R$7,"N/A",F2947=BASE_DATOS!R$5,"INDICAR",F2947=BASE_DATOS!R$6,"INDICAR",F2947=BASE_DATOS!R$8," INDICAR",F2947=BASE_DATOS!R$9," ")</f>
        <v>#NAME?</v>
      </c>
      <c r="H2947" s="121"/>
      <c r="I2947" s="122"/>
      <c r="J2947" s="122"/>
      <c r="K2947" s="122"/>
      <c r="L2947" s="122"/>
      <c r="M2947" s="122"/>
      <c r="N2947" s="123">
        <f t="shared" si="74"/>
        <v>0</v>
      </c>
    </row>
    <row r="2948" spans="1:14" ht="14.5" hidden="1">
      <c r="A2948" s="252"/>
      <c r="B2948" s="137"/>
      <c r="C2948" s="138"/>
      <c r="D2948" s="158"/>
      <c r="E2948" s="140"/>
      <c r="F2948" s="121"/>
      <c r="G2948" s="160" t="e">
        <f ca="1">_xludf.IFS(F2948=BASE_DATOS!R$2,"N/A",F2948=BASE_DATOS!R$3,"N/A",F2948=BASE_DATOS!R$4,"INDICAR",F2948=BASE_DATOS!R$7,"N/A",F2948=BASE_DATOS!R$5,"INDICAR",F2948=BASE_DATOS!R$6,"INDICAR",F2948=BASE_DATOS!R$8," INDICAR",F2948=BASE_DATOS!R$9," ")</f>
        <v>#NAME?</v>
      </c>
      <c r="H2948" s="121"/>
      <c r="I2948" s="122"/>
      <c r="J2948" s="122"/>
      <c r="K2948" s="122"/>
      <c r="L2948" s="122"/>
      <c r="M2948" s="122"/>
      <c r="N2948" s="123">
        <f t="shared" si="74"/>
        <v>0</v>
      </c>
    </row>
    <row r="2949" spans="1:14" ht="14.5" hidden="1">
      <c r="A2949" s="252"/>
      <c r="B2949" s="137"/>
      <c r="C2949" s="138"/>
      <c r="D2949" s="158"/>
      <c r="E2949" s="140"/>
      <c r="F2949" s="121"/>
      <c r="G2949" s="160" t="e">
        <f ca="1">_xludf.IFS(F2949=BASE_DATOS!R$2,"N/A",F2949=BASE_DATOS!R$3,"N/A",F2949=BASE_DATOS!R$4,"INDICAR",F2949=BASE_DATOS!R$7,"N/A",F2949=BASE_DATOS!R$5,"INDICAR",F2949=BASE_DATOS!R$6,"INDICAR",F2949=BASE_DATOS!R$8," INDICAR",F2949=BASE_DATOS!R$9," ")</f>
        <v>#NAME?</v>
      </c>
      <c r="H2949" s="121"/>
      <c r="I2949" s="122"/>
      <c r="J2949" s="122"/>
      <c r="K2949" s="122"/>
      <c r="L2949" s="122"/>
      <c r="M2949" s="122"/>
      <c r="N2949" s="123">
        <f t="shared" si="74"/>
        <v>0</v>
      </c>
    </row>
    <row r="2950" spans="1:14" ht="14.5" hidden="1">
      <c r="A2950" s="252"/>
      <c r="B2950" s="137"/>
      <c r="C2950" s="138"/>
      <c r="D2950" s="158"/>
      <c r="E2950" s="140"/>
      <c r="F2950" s="121"/>
      <c r="G2950" s="160" t="e">
        <f ca="1">_xludf.IFS(F2950=BASE_DATOS!R$2,"N/A",F2950=BASE_DATOS!R$3,"N/A",F2950=BASE_DATOS!R$4,"INDICAR",F2950=BASE_DATOS!R$7,"N/A",F2950=BASE_DATOS!R$5,"INDICAR",F2950=BASE_DATOS!R$6,"INDICAR",F2950=BASE_DATOS!R$8," INDICAR",F2950=BASE_DATOS!R$9," ")</f>
        <v>#NAME?</v>
      </c>
      <c r="H2950" s="121"/>
      <c r="I2950" s="122"/>
      <c r="J2950" s="122"/>
      <c r="K2950" s="122"/>
      <c r="L2950" s="122"/>
      <c r="M2950" s="122"/>
      <c r="N2950" s="123">
        <f t="shared" si="74"/>
        <v>0</v>
      </c>
    </row>
    <row r="2951" spans="1:14" ht="14.5" hidden="1">
      <c r="A2951" s="252"/>
      <c r="B2951" s="137"/>
      <c r="C2951" s="138"/>
      <c r="D2951" s="158"/>
      <c r="E2951" s="140"/>
      <c r="F2951" s="121"/>
      <c r="G2951" s="160" t="e">
        <f ca="1">_xludf.IFS(F2951=BASE_DATOS!R$2,"N/A",F2951=BASE_DATOS!R$3,"N/A",F2951=BASE_DATOS!R$4,"INDICAR",F2951=BASE_DATOS!R$7,"N/A",F2951=BASE_DATOS!R$5,"INDICAR",F2951=BASE_DATOS!R$6,"INDICAR",F2951=BASE_DATOS!R$8," INDICAR",F2951=BASE_DATOS!R$9," ")</f>
        <v>#NAME?</v>
      </c>
      <c r="H2951" s="121"/>
      <c r="I2951" s="122"/>
      <c r="J2951" s="122"/>
      <c r="K2951" s="122"/>
      <c r="L2951" s="122"/>
      <c r="M2951" s="122"/>
      <c r="N2951" s="123">
        <f t="shared" si="74"/>
        <v>0</v>
      </c>
    </row>
    <row r="2952" spans="1:14" ht="14.5" hidden="1">
      <c r="A2952" s="252"/>
      <c r="B2952" s="137"/>
      <c r="C2952" s="138"/>
      <c r="D2952" s="158"/>
      <c r="E2952" s="140"/>
      <c r="F2952" s="121"/>
      <c r="G2952" s="160" t="e">
        <f ca="1">_xludf.IFS(F2952=BASE_DATOS!R$2,"N/A",F2952=BASE_DATOS!R$3,"N/A",F2952=BASE_DATOS!R$4,"INDICAR",F2952=BASE_DATOS!R$7,"N/A",F2952=BASE_DATOS!R$5,"INDICAR",F2952=BASE_DATOS!R$6,"INDICAR",F2952=BASE_DATOS!R$8," INDICAR",F2952=BASE_DATOS!R$9," ")</f>
        <v>#NAME?</v>
      </c>
      <c r="H2952" s="121"/>
      <c r="I2952" s="122"/>
      <c r="J2952" s="122"/>
      <c r="K2952" s="122"/>
      <c r="L2952" s="122"/>
      <c r="M2952" s="122"/>
      <c r="N2952" s="123">
        <f t="shared" si="74"/>
        <v>0</v>
      </c>
    </row>
    <row r="2953" spans="1:14" ht="14.5" hidden="1">
      <c r="A2953" s="252"/>
      <c r="B2953" s="137"/>
      <c r="C2953" s="138"/>
      <c r="D2953" s="158"/>
      <c r="E2953" s="140"/>
      <c r="F2953" s="121"/>
      <c r="G2953" s="160" t="e">
        <f ca="1">_xludf.IFS(F2953=BASE_DATOS!R$2,"N/A",F2953=BASE_DATOS!R$3,"N/A",F2953=BASE_DATOS!R$4,"INDICAR",F2953=BASE_DATOS!R$7,"N/A",F2953=BASE_DATOS!R$5,"INDICAR",F2953=BASE_DATOS!R$6,"INDICAR",F2953=BASE_DATOS!R$8," INDICAR",F2953=BASE_DATOS!R$9," ")</f>
        <v>#NAME?</v>
      </c>
      <c r="H2953" s="121"/>
      <c r="I2953" s="122"/>
      <c r="J2953" s="122"/>
      <c r="K2953" s="122"/>
      <c r="L2953" s="122"/>
      <c r="M2953" s="122"/>
      <c r="N2953" s="123">
        <f t="shared" si="74"/>
        <v>0</v>
      </c>
    </row>
    <row r="2954" spans="1:14" ht="14.5" hidden="1">
      <c r="A2954" s="252"/>
      <c r="B2954" s="137"/>
      <c r="C2954" s="138"/>
      <c r="D2954" s="158"/>
      <c r="E2954" s="140"/>
      <c r="F2954" s="121"/>
      <c r="G2954" s="160" t="e">
        <f ca="1">_xludf.IFS(F2954=BASE_DATOS!R$2,"N/A",F2954=BASE_DATOS!R$3,"N/A",F2954=BASE_DATOS!R$4,"INDICAR",F2954=BASE_DATOS!R$7,"N/A",F2954=BASE_DATOS!R$5,"INDICAR",F2954=BASE_DATOS!R$6,"INDICAR",F2954=BASE_DATOS!R$8," INDICAR",F2954=BASE_DATOS!R$9," ")</f>
        <v>#NAME?</v>
      </c>
      <c r="H2954" s="121"/>
      <c r="I2954" s="122"/>
      <c r="J2954" s="122"/>
      <c r="K2954" s="122"/>
      <c r="L2954" s="122"/>
      <c r="M2954" s="122"/>
      <c r="N2954" s="123">
        <f t="shared" si="74"/>
        <v>0</v>
      </c>
    </row>
    <row r="2955" spans="1:14" ht="14.5" hidden="1">
      <c r="A2955" s="253"/>
      <c r="B2955" s="137"/>
      <c r="C2955" s="140"/>
      <c r="D2955" s="158"/>
      <c r="E2955" s="140"/>
      <c r="F2955" s="121"/>
      <c r="G2955" s="160" t="e">
        <f ca="1">_xludf.IFS(F2955=BASE_DATOS!R$2,"N/A",F2955=BASE_DATOS!R$3,"N/A",F2955=BASE_DATOS!R$4,"INDICAR",F2955=BASE_DATOS!R$7,"N/A",F2955=BASE_DATOS!R$5,"INDICAR",F2955=BASE_DATOS!R$6,"INDICAR",F2955=BASE_DATOS!R$8," INDICAR",F2955=BASE_DATOS!R$9," ")</f>
        <v>#NAME?</v>
      </c>
      <c r="H2955" s="121"/>
      <c r="I2955" s="122"/>
      <c r="J2955" s="122"/>
      <c r="K2955" s="122"/>
      <c r="L2955" s="122"/>
      <c r="M2955" s="122"/>
      <c r="N2955" s="123">
        <f t="shared" si="74"/>
        <v>0</v>
      </c>
    </row>
    <row r="2956" spans="1:14" ht="14.5" hidden="1">
      <c r="A2956" s="251"/>
      <c r="B2956" s="137"/>
      <c r="C2956" s="138"/>
      <c r="D2956" s="158"/>
      <c r="E2956" s="140"/>
      <c r="F2956" s="121"/>
      <c r="G2956" s="160" t="e">
        <f ca="1">_xludf.IFS(F2956=BASE_DATOS!R$2,"N/A",F2956=BASE_DATOS!R$3,"N/A",F2956=BASE_DATOS!R$4,"INDICAR",F2956=BASE_DATOS!R$7,"N/A",F2956=BASE_DATOS!R$5,"INDICAR",F2956=BASE_DATOS!R$6,"INDICAR",F2956=BASE_DATOS!R$8," INDICAR",F2956=BASE_DATOS!R$9," ")</f>
        <v>#NAME?</v>
      </c>
      <c r="H2956" s="121"/>
      <c r="I2956" s="122"/>
      <c r="J2956" s="122"/>
      <c r="K2956" s="122"/>
      <c r="L2956" s="122"/>
      <c r="M2956" s="122"/>
      <c r="N2956" s="123">
        <f t="shared" si="74"/>
        <v>0</v>
      </c>
    </row>
    <row r="2957" spans="1:14" ht="14.5" hidden="1">
      <c r="A2957" s="252"/>
      <c r="B2957" s="137"/>
      <c r="C2957" s="138"/>
      <c r="D2957" s="158"/>
      <c r="E2957" s="140"/>
      <c r="F2957" s="121"/>
      <c r="G2957" s="160" t="e">
        <f ca="1">_xludf.IFS(F2957=BASE_DATOS!R$2,"N/A",F2957=BASE_DATOS!R$3,"N/A",F2957=BASE_DATOS!R$4,"INDICAR",F2957=BASE_DATOS!R$7,"N/A",F2957=BASE_DATOS!R$5,"INDICAR",F2957=BASE_DATOS!R$6,"INDICAR",F2957=BASE_DATOS!R$8," INDICAR",F2957=BASE_DATOS!R$9," ")</f>
        <v>#NAME?</v>
      </c>
      <c r="H2957" s="121"/>
      <c r="I2957" s="122"/>
      <c r="J2957" s="122"/>
      <c r="K2957" s="122"/>
      <c r="L2957" s="122"/>
      <c r="M2957" s="122"/>
      <c r="N2957" s="123">
        <f t="shared" si="74"/>
        <v>0</v>
      </c>
    </row>
    <row r="2958" spans="1:14" ht="14.5" hidden="1">
      <c r="A2958" s="252"/>
      <c r="B2958" s="137"/>
      <c r="C2958" s="138"/>
      <c r="D2958" s="158"/>
      <c r="E2958" s="140"/>
      <c r="F2958" s="121"/>
      <c r="G2958" s="160" t="e">
        <f ca="1">_xludf.IFS(F2958=BASE_DATOS!R$2,"N/A",F2958=BASE_DATOS!R$3,"N/A",F2958=BASE_DATOS!R$4,"INDICAR",F2958=BASE_DATOS!R$7,"N/A",F2958=BASE_DATOS!R$5,"INDICAR",F2958=BASE_DATOS!R$6,"INDICAR",F2958=BASE_DATOS!R$8," INDICAR",F2958=BASE_DATOS!R$9," ")</f>
        <v>#NAME?</v>
      </c>
      <c r="H2958" s="121"/>
      <c r="I2958" s="122"/>
      <c r="J2958" s="122"/>
      <c r="K2958" s="122"/>
      <c r="L2958" s="122"/>
      <c r="M2958" s="122"/>
      <c r="N2958" s="123">
        <f t="shared" si="74"/>
        <v>0</v>
      </c>
    </row>
    <row r="2959" spans="1:14" ht="14.5" hidden="1">
      <c r="A2959" s="252"/>
      <c r="B2959" s="137"/>
      <c r="C2959" s="138"/>
      <c r="D2959" s="158"/>
      <c r="E2959" s="140"/>
      <c r="F2959" s="121"/>
      <c r="G2959" s="160" t="e">
        <f ca="1">_xludf.IFS(F2959=BASE_DATOS!R$2,"N/A",F2959=BASE_DATOS!R$3,"N/A",F2959=BASE_DATOS!R$4,"INDICAR",F2959=BASE_DATOS!R$7,"N/A",F2959=BASE_DATOS!R$5,"INDICAR",F2959=BASE_DATOS!R$6,"INDICAR",F2959=BASE_DATOS!R$8," INDICAR",F2959=BASE_DATOS!R$9," ")</f>
        <v>#NAME?</v>
      </c>
      <c r="H2959" s="121"/>
      <c r="I2959" s="122"/>
      <c r="J2959" s="122"/>
      <c r="K2959" s="122"/>
      <c r="L2959" s="122"/>
      <c r="M2959" s="122"/>
      <c r="N2959" s="123">
        <f t="shared" si="74"/>
        <v>0</v>
      </c>
    </row>
    <row r="2960" spans="1:14" ht="14.5" hidden="1">
      <c r="A2960" s="252"/>
      <c r="B2960" s="137"/>
      <c r="C2960" s="138"/>
      <c r="D2960" s="158"/>
      <c r="E2960" s="140"/>
      <c r="F2960" s="121"/>
      <c r="G2960" s="160" t="e">
        <f ca="1">_xludf.IFS(F2960=BASE_DATOS!R$2,"N/A",F2960=BASE_DATOS!R$3,"N/A",F2960=BASE_DATOS!R$4,"INDICAR",F2960=BASE_DATOS!R$7,"N/A",F2960=BASE_DATOS!R$5,"INDICAR",F2960=BASE_DATOS!R$6,"INDICAR",F2960=BASE_DATOS!R$8," INDICAR",F2960=BASE_DATOS!R$9," ")</f>
        <v>#NAME?</v>
      </c>
      <c r="H2960" s="121"/>
      <c r="I2960" s="122"/>
      <c r="J2960" s="122"/>
      <c r="K2960" s="122"/>
      <c r="L2960" s="122"/>
      <c r="M2960" s="122"/>
      <c r="N2960" s="123">
        <f t="shared" si="74"/>
        <v>0</v>
      </c>
    </row>
    <row r="2961" spans="1:14" ht="14.5" hidden="1">
      <c r="A2961" s="252"/>
      <c r="B2961" s="137"/>
      <c r="C2961" s="138"/>
      <c r="D2961" s="158"/>
      <c r="E2961" s="140"/>
      <c r="F2961" s="121"/>
      <c r="G2961" s="160" t="e">
        <f ca="1">_xludf.IFS(F2961=BASE_DATOS!R$2,"N/A",F2961=BASE_DATOS!R$3,"N/A",F2961=BASE_DATOS!R$4,"INDICAR",F2961=BASE_DATOS!R$7,"N/A",F2961=BASE_DATOS!R$5,"INDICAR",F2961=BASE_DATOS!R$6,"INDICAR",F2961=BASE_DATOS!R$8," INDICAR",F2961=BASE_DATOS!R$9," ")</f>
        <v>#NAME?</v>
      </c>
      <c r="H2961" s="121"/>
      <c r="I2961" s="122"/>
      <c r="J2961" s="122"/>
      <c r="K2961" s="122"/>
      <c r="L2961" s="122"/>
      <c r="M2961" s="122"/>
      <c r="N2961" s="123">
        <f t="shared" si="74"/>
        <v>0</v>
      </c>
    </row>
    <row r="2962" spans="1:14" ht="14.5" hidden="1">
      <c r="A2962" s="252"/>
      <c r="B2962" s="137"/>
      <c r="C2962" s="138"/>
      <c r="D2962" s="158"/>
      <c r="E2962" s="140"/>
      <c r="F2962" s="121"/>
      <c r="G2962" s="160" t="e">
        <f ca="1">_xludf.IFS(F2962=BASE_DATOS!R$2,"N/A",F2962=BASE_DATOS!R$3,"N/A",F2962=BASE_DATOS!R$4,"INDICAR",F2962=BASE_DATOS!R$7,"N/A",F2962=BASE_DATOS!R$5,"INDICAR",F2962=BASE_DATOS!R$6,"INDICAR",F2962=BASE_DATOS!R$8," INDICAR",F2962=BASE_DATOS!R$9," ")</f>
        <v>#NAME?</v>
      </c>
      <c r="H2962" s="121"/>
      <c r="I2962" s="122"/>
      <c r="J2962" s="122"/>
      <c r="K2962" s="122"/>
      <c r="L2962" s="122"/>
      <c r="M2962" s="122"/>
      <c r="N2962" s="123">
        <f t="shared" si="74"/>
        <v>0</v>
      </c>
    </row>
    <row r="2963" spans="1:14" ht="14.5" hidden="1">
      <c r="A2963" s="252"/>
      <c r="B2963" s="137"/>
      <c r="C2963" s="138"/>
      <c r="D2963" s="158"/>
      <c r="E2963" s="140"/>
      <c r="F2963" s="121"/>
      <c r="G2963" s="160" t="e">
        <f ca="1">_xludf.IFS(F2963=BASE_DATOS!R$2,"N/A",F2963=BASE_DATOS!R$3,"N/A",F2963=BASE_DATOS!R$4,"INDICAR",F2963=BASE_DATOS!R$7,"N/A",F2963=BASE_DATOS!R$5,"INDICAR",F2963=BASE_DATOS!R$6,"INDICAR",F2963=BASE_DATOS!R$8," INDICAR",F2963=BASE_DATOS!R$9," ")</f>
        <v>#NAME?</v>
      </c>
      <c r="H2963" s="121"/>
      <c r="I2963" s="122"/>
      <c r="J2963" s="122"/>
      <c r="K2963" s="122"/>
      <c r="L2963" s="122"/>
      <c r="M2963" s="122"/>
      <c r="N2963" s="123">
        <f t="shared" si="74"/>
        <v>0</v>
      </c>
    </row>
    <row r="2964" spans="1:14" ht="14.5" hidden="1">
      <c r="A2964" s="252"/>
      <c r="B2964" s="137"/>
      <c r="C2964" s="138"/>
      <c r="D2964" s="158"/>
      <c r="E2964" s="140"/>
      <c r="F2964" s="121"/>
      <c r="G2964" s="160" t="e">
        <f ca="1">_xludf.IFS(F2964=BASE_DATOS!R$2,"N/A",F2964=BASE_DATOS!R$3,"N/A",F2964=BASE_DATOS!R$4,"INDICAR",F2964=BASE_DATOS!R$7,"N/A",F2964=BASE_DATOS!R$5,"INDICAR",F2964=BASE_DATOS!R$6,"INDICAR",F2964=BASE_DATOS!R$8," INDICAR",F2964=BASE_DATOS!R$9," ")</f>
        <v>#NAME?</v>
      </c>
      <c r="H2964" s="121"/>
      <c r="I2964" s="122"/>
      <c r="J2964" s="122"/>
      <c r="K2964" s="122"/>
      <c r="L2964" s="122"/>
      <c r="M2964" s="122"/>
      <c r="N2964" s="123">
        <f t="shared" si="74"/>
        <v>0</v>
      </c>
    </row>
    <row r="2965" spans="1:14" ht="14.5" hidden="1">
      <c r="A2965" s="252"/>
      <c r="B2965" s="137"/>
      <c r="C2965" s="138"/>
      <c r="D2965" s="158"/>
      <c r="E2965" s="140"/>
      <c r="F2965" s="121"/>
      <c r="G2965" s="160" t="e">
        <f ca="1">_xludf.IFS(F2965=BASE_DATOS!R$2,"N/A",F2965=BASE_DATOS!R$3,"N/A",F2965=BASE_DATOS!R$4,"INDICAR",F2965=BASE_DATOS!R$7,"N/A",F2965=BASE_DATOS!R$5,"INDICAR",F2965=BASE_DATOS!R$6,"INDICAR",F2965=BASE_DATOS!R$8," INDICAR",F2965=BASE_DATOS!R$9," ")</f>
        <v>#NAME?</v>
      </c>
      <c r="H2965" s="121"/>
      <c r="I2965" s="122"/>
      <c r="J2965" s="122"/>
      <c r="K2965" s="122"/>
      <c r="L2965" s="122"/>
      <c r="M2965" s="122"/>
      <c r="N2965" s="123">
        <f t="shared" si="74"/>
        <v>0</v>
      </c>
    </row>
    <row r="2966" spans="1:14" ht="14.5" hidden="1">
      <c r="A2966" s="253"/>
      <c r="B2966" s="137"/>
      <c r="C2966" s="140"/>
      <c r="D2966" s="158"/>
      <c r="E2966" s="140"/>
      <c r="F2966" s="121"/>
      <c r="G2966" s="160" t="e">
        <f ca="1">_xludf.IFS(F2966=BASE_DATOS!R$2,"N/A",F2966=BASE_DATOS!R$3,"N/A",F2966=BASE_DATOS!R$4,"INDICAR",F2966=BASE_DATOS!R$7,"N/A",F2966=BASE_DATOS!R$5,"INDICAR",F2966=BASE_DATOS!R$6,"INDICAR",F2966=BASE_DATOS!R$8," INDICAR",F2966=BASE_DATOS!R$9," ")</f>
        <v>#NAME?</v>
      </c>
      <c r="H2966" s="121"/>
      <c r="I2966" s="122"/>
      <c r="J2966" s="122"/>
      <c r="K2966" s="122"/>
      <c r="L2966" s="122"/>
      <c r="M2966" s="122"/>
      <c r="N2966" s="123">
        <f t="shared" si="74"/>
        <v>0</v>
      </c>
    </row>
    <row r="2967" spans="1:14" ht="14.5" hidden="1">
      <c r="A2967" s="142"/>
      <c r="B2967" s="143"/>
      <c r="C2967" s="142"/>
      <c r="D2967" s="142"/>
      <c r="E2967" s="142"/>
      <c r="F2967" s="142"/>
      <c r="G2967" s="142"/>
      <c r="H2967" s="142"/>
      <c r="I2967" s="142"/>
      <c r="J2967" s="143"/>
      <c r="K2967" s="143"/>
      <c r="L2967" s="143"/>
      <c r="M2967" s="143"/>
      <c r="N2967" s="144"/>
    </row>
    <row r="2968" spans="1:14" ht="14.5" hidden="1">
      <c r="A2968" s="145"/>
      <c r="B2968" s="146"/>
      <c r="C2968" s="145"/>
      <c r="D2968" s="145"/>
      <c r="E2968" s="145"/>
      <c r="F2968" s="145"/>
      <c r="G2968" s="145"/>
      <c r="H2968" s="145"/>
      <c r="I2968" s="145"/>
      <c r="J2968" s="146"/>
      <c r="K2968" s="146"/>
      <c r="L2968" s="146"/>
      <c r="M2968" s="146"/>
      <c r="N2968" s="147"/>
    </row>
    <row r="2969" spans="1:14" ht="25.5" hidden="1" customHeight="1">
      <c r="A2969" s="254" t="s">
        <v>413</v>
      </c>
      <c r="B2969" s="255"/>
      <c r="C2969" s="254"/>
      <c r="D2969" s="256"/>
      <c r="E2969" s="256"/>
      <c r="F2969" s="256"/>
      <c r="G2969" s="256"/>
      <c r="H2969" s="256"/>
      <c r="I2969" s="256"/>
      <c r="J2969" s="256"/>
      <c r="K2969" s="256"/>
      <c r="L2969" s="256"/>
      <c r="M2969" s="256"/>
      <c r="N2969" s="255"/>
    </row>
    <row r="2970" spans="1:14" ht="31" hidden="1">
      <c r="A2970" s="99" t="s">
        <v>19</v>
      </c>
      <c r="B2970" s="254"/>
      <c r="C2970" s="255"/>
      <c r="D2970" s="99" t="s">
        <v>447</v>
      </c>
      <c r="E2970" s="258" t="e">
        <f t="array" ref="E2970">INDEX(BASE_DATOS!U$2:U$103,MATCH(C2969,BASE_DATOS!W$2:W$103,0))</f>
        <v>#N/A</v>
      </c>
      <c r="F2970" s="256"/>
      <c r="G2970" s="256"/>
      <c r="H2970" s="256"/>
      <c r="I2970" s="256"/>
      <c r="J2970" s="256"/>
      <c r="K2970" s="256"/>
      <c r="L2970" s="256"/>
      <c r="M2970" s="256"/>
      <c r="N2970" s="255"/>
    </row>
    <row r="2971" spans="1:14" ht="31.5" hidden="1" customHeight="1">
      <c r="A2971" s="259" t="s">
        <v>415</v>
      </c>
      <c r="B2971" s="277"/>
      <c r="C2971" s="261"/>
      <c r="D2971" s="262"/>
      <c r="E2971" s="268" t="s">
        <v>416</v>
      </c>
      <c r="F2971" s="273" t="e">
        <f t="array" ref="F2971">INDEX(BASE_DATOS!Y$2:Y$103,MATCH(B2971,BASE_DATOS!X$2:X$103,0))</f>
        <v>#N/A</v>
      </c>
      <c r="G2971" s="247"/>
      <c r="H2971" s="247"/>
      <c r="I2971" s="274" t="s">
        <v>417</v>
      </c>
      <c r="J2971" s="283" t="e">
        <f t="array" ref="J2971">INDEX(BASE_DATOS!Z$2:Z$103,MATCH(B2971,BASE_DATOS!X$2:X$103,0))</f>
        <v>#N/A</v>
      </c>
      <c r="K2971" s="256"/>
      <c r="L2971" s="256"/>
      <c r="M2971" s="256"/>
      <c r="N2971" s="255"/>
    </row>
    <row r="2972" spans="1:14" ht="31.5" hidden="1" customHeight="1">
      <c r="A2972" s="252"/>
      <c r="B2972" s="263"/>
      <c r="C2972" s="247"/>
      <c r="D2972" s="264"/>
      <c r="E2972" s="252"/>
      <c r="F2972" s="247"/>
      <c r="G2972" s="247"/>
      <c r="H2972" s="247"/>
      <c r="I2972" s="252"/>
      <c r="J2972" s="276"/>
      <c r="K2972" s="256"/>
      <c r="L2972" s="256"/>
      <c r="M2972" s="256"/>
      <c r="N2972" s="255"/>
    </row>
    <row r="2973" spans="1:14" ht="31.5" hidden="1" customHeight="1">
      <c r="A2973" s="252"/>
      <c r="B2973" s="263"/>
      <c r="C2973" s="247"/>
      <c r="D2973" s="264"/>
      <c r="E2973" s="252"/>
      <c r="F2973" s="247"/>
      <c r="G2973" s="247"/>
      <c r="H2973" s="247"/>
      <c r="I2973" s="252"/>
      <c r="J2973" s="276"/>
      <c r="K2973" s="256"/>
      <c r="L2973" s="256"/>
      <c r="M2973" s="256"/>
      <c r="N2973" s="255"/>
    </row>
    <row r="2974" spans="1:14" ht="31.5" hidden="1" customHeight="1">
      <c r="A2974" s="253"/>
      <c r="B2974" s="265"/>
      <c r="C2974" s="266"/>
      <c r="D2974" s="267"/>
      <c r="E2974" s="253"/>
      <c r="F2974" s="266"/>
      <c r="G2974" s="266"/>
      <c r="H2974" s="266"/>
      <c r="I2974" s="253"/>
      <c r="J2974" s="276"/>
      <c r="K2974" s="256"/>
      <c r="L2974" s="256"/>
      <c r="M2974" s="256"/>
      <c r="N2974" s="255"/>
    </row>
    <row r="2975" spans="1:14" ht="21.75" hidden="1" customHeight="1">
      <c r="A2975" s="269" t="s">
        <v>418</v>
      </c>
      <c r="B2975" s="269" t="s">
        <v>419</v>
      </c>
      <c r="C2975" s="270" t="s">
        <v>420</v>
      </c>
      <c r="D2975" s="269" t="s">
        <v>421</v>
      </c>
      <c r="E2975" s="269" t="s">
        <v>422</v>
      </c>
      <c r="F2975" s="272" t="s">
        <v>16</v>
      </c>
      <c r="G2975" s="269" t="s">
        <v>423</v>
      </c>
      <c r="H2975" s="269" t="s">
        <v>424</v>
      </c>
      <c r="I2975" s="271" t="s">
        <v>425</v>
      </c>
      <c r="J2975" s="256"/>
      <c r="K2975" s="256"/>
      <c r="L2975" s="256"/>
      <c r="M2975" s="256"/>
      <c r="N2975" s="255"/>
    </row>
    <row r="2976" spans="1:14" ht="21.75" hidden="1" customHeight="1">
      <c r="A2976" s="253"/>
      <c r="B2976" s="253"/>
      <c r="C2976" s="253"/>
      <c r="D2976" s="253"/>
      <c r="E2976" s="253"/>
      <c r="F2976" s="265"/>
      <c r="G2976" s="253"/>
      <c r="H2976" s="253"/>
      <c r="I2976" s="100">
        <v>2023</v>
      </c>
      <c r="J2976" s="100">
        <v>2024</v>
      </c>
      <c r="K2976" s="100">
        <v>2025</v>
      </c>
      <c r="L2976" s="100">
        <v>2026</v>
      </c>
      <c r="M2976" s="100">
        <v>2027</v>
      </c>
      <c r="N2976" s="148" t="s">
        <v>426</v>
      </c>
    </row>
    <row r="2977" spans="1:14" ht="14.5" hidden="1">
      <c r="A2977" s="251"/>
      <c r="B2977" s="137"/>
      <c r="C2977" s="138"/>
      <c r="D2977" s="158"/>
      <c r="E2977" s="140"/>
      <c r="F2977" s="121"/>
      <c r="G2977" s="141" t="e">
        <f ca="1">_xludf.IFS(F2977=BASE_DATOS!R$2,"N/A",F2977=BASE_DATOS!R$3,"N/A",F2977=BASE_DATOS!R$4,"INDICAR",F2977=BASE_DATOS!R$7,"N/A",F2977=BASE_DATOS!R$5,"INDICAR",F2977=BASE_DATOS!R$6,"INDICAR",F2977=BASE_DATOS!R$8," INDICAR",F2977=BASE_DATOS!R$9," ")</f>
        <v>#NAME?</v>
      </c>
      <c r="H2977" s="121"/>
      <c r="I2977" s="122"/>
      <c r="J2977" s="122"/>
      <c r="K2977" s="122"/>
      <c r="L2977" s="122"/>
      <c r="M2977" s="122"/>
      <c r="N2977" s="123">
        <f t="shared" ref="N2977:N3009" si="75">SUM(I2977:M2977)</f>
        <v>0</v>
      </c>
    </row>
    <row r="2978" spans="1:14" ht="14.5" hidden="1">
      <c r="A2978" s="252"/>
      <c r="B2978" s="137"/>
      <c r="C2978" s="138"/>
      <c r="D2978" s="158"/>
      <c r="E2978" s="140"/>
      <c r="F2978" s="121"/>
      <c r="G2978" s="160" t="e">
        <f ca="1">_xludf.IFS(F2978=BASE_DATOS!R$2,"N/A",F2978=BASE_DATOS!R$3,"N/A",F2978=BASE_DATOS!R$4,"INDICAR",F2978=BASE_DATOS!R$7,"N/A",F2978=BASE_DATOS!R$5,"INDICAR",F2978=BASE_DATOS!R$6,"INDICAR",F2978=BASE_DATOS!R$8," INDICAR",F2978=BASE_DATOS!R$9," ")</f>
        <v>#NAME?</v>
      </c>
      <c r="H2978" s="121"/>
      <c r="I2978" s="122"/>
      <c r="J2978" s="122"/>
      <c r="K2978" s="122"/>
      <c r="L2978" s="122"/>
      <c r="M2978" s="122"/>
      <c r="N2978" s="123">
        <f t="shared" si="75"/>
        <v>0</v>
      </c>
    </row>
    <row r="2979" spans="1:14" ht="14.5" hidden="1">
      <c r="A2979" s="252"/>
      <c r="B2979" s="137"/>
      <c r="C2979" s="138"/>
      <c r="D2979" s="158"/>
      <c r="E2979" s="140"/>
      <c r="F2979" s="121"/>
      <c r="G2979" s="160" t="e">
        <f ca="1">_xludf.IFS(F2979=BASE_DATOS!R$2,"N/A",F2979=BASE_DATOS!R$3,"N/A",F2979=BASE_DATOS!R$4,"INDICAR",F2979=BASE_DATOS!R$7,"N/A",F2979=BASE_DATOS!R$5,"INDICAR",F2979=BASE_DATOS!R$6,"INDICAR",F2979=BASE_DATOS!R$8," INDICAR",F2979=BASE_DATOS!R$9," ")</f>
        <v>#NAME?</v>
      </c>
      <c r="H2979" s="121"/>
      <c r="I2979" s="122"/>
      <c r="J2979" s="122"/>
      <c r="K2979" s="122"/>
      <c r="L2979" s="122"/>
      <c r="M2979" s="122"/>
      <c r="N2979" s="123">
        <f t="shared" si="75"/>
        <v>0</v>
      </c>
    </row>
    <row r="2980" spans="1:14" ht="14.5" hidden="1">
      <c r="A2980" s="252"/>
      <c r="B2980" s="137"/>
      <c r="C2980" s="138"/>
      <c r="D2980" s="158"/>
      <c r="E2980" s="140"/>
      <c r="F2980" s="121"/>
      <c r="G2980" s="160" t="e">
        <f ca="1">_xludf.IFS(F2980=BASE_DATOS!R$2,"N/A",F2980=BASE_DATOS!R$3,"N/A",F2980=BASE_DATOS!R$4,"INDICAR",F2980=BASE_DATOS!R$7,"N/A",F2980=BASE_DATOS!R$5,"INDICAR",F2980=BASE_DATOS!R$6,"INDICAR",F2980=BASE_DATOS!R$8," INDICAR",F2980=BASE_DATOS!R$9," ")</f>
        <v>#NAME?</v>
      </c>
      <c r="H2980" s="121"/>
      <c r="I2980" s="122"/>
      <c r="J2980" s="122"/>
      <c r="K2980" s="122"/>
      <c r="L2980" s="122"/>
      <c r="M2980" s="122"/>
      <c r="N2980" s="123">
        <f t="shared" si="75"/>
        <v>0</v>
      </c>
    </row>
    <row r="2981" spans="1:14" ht="14.5" hidden="1">
      <c r="A2981" s="252"/>
      <c r="B2981" s="137"/>
      <c r="C2981" s="138"/>
      <c r="D2981" s="158"/>
      <c r="E2981" s="140"/>
      <c r="F2981" s="121"/>
      <c r="G2981" s="160" t="e">
        <f ca="1">_xludf.IFS(F2981=BASE_DATOS!R$2,"N/A",F2981=BASE_DATOS!R$3,"N/A",F2981=BASE_DATOS!R$4,"INDICAR",F2981=BASE_DATOS!R$7,"N/A",F2981=BASE_DATOS!R$5,"INDICAR",F2981=BASE_DATOS!R$6,"INDICAR",F2981=BASE_DATOS!R$8," INDICAR",F2981=BASE_DATOS!R$9," ")</f>
        <v>#NAME?</v>
      </c>
      <c r="H2981" s="121"/>
      <c r="I2981" s="122"/>
      <c r="J2981" s="122"/>
      <c r="K2981" s="122"/>
      <c r="L2981" s="122"/>
      <c r="M2981" s="122"/>
      <c r="N2981" s="123">
        <f t="shared" si="75"/>
        <v>0</v>
      </c>
    </row>
    <row r="2982" spans="1:14" ht="14.5" hidden="1">
      <c r="A2982" s="252"/>
      <c r="B2982" s="137"/>
      <c r="C2982" s="138"/>
      <c r="D2982" s="158"/>
      <c r="E2982" s="140"/>
      <c r="F2982" s="121"/>
      <c r="G2982" s="160" t="e">
        <f ca="1">_xludf.IFS(F2982=BASE_DATOS!R$2,"N/A",F2982=BASE_DATOS!R$3,"N/A",F2982=BASE_DATOS!R$4,"INDICAR",F2982=BASE_DATOS!R$7,"N/A",F2982=BASE_DATOS!R$5,"INDICAR",F2982=BASE_DATOS!R$6,"INDICAR",F2982=BASE_DATOS!R$8," INDICAR",F2982=BASE_DATOS!R$9," ")</f>
        <v>#NAME?</v>
      </c>
      <c r="H2982" s="121"/>
      <c r="I2982" s="122"/>
      <c r="J2982" s="122"/>
      <c r="K2982" s="122"/>
      <c r="L2982" s="122"/>
      <c r="M2982" s="122"/>
      <c r="N2982" s="123">
        <f t="shared" si="75"/>
        <v>0</v>
      </c>
    </row>
    <row r="2983" spans="1:14" ht="14.5" hidden="1">
      <c r="A2983" s="252"/>
      <c r="B2983" s="137"/>
      <c r="C2983" s="138"/>
      <c r="D2983" s="158"/>
      <c r="E2983" s="140"/>
      <c r="F2983" s="121"/>
      <c r="G2983" s="160" t="e">
        <f ca="1">_xludf.IFS(F2983=BASE_DATOS!R$2,"N/A",F2983=BASE_DATOS!R$3,"N/A",F2983=BASE_DATOS!R$4,"INDICAR",F2983=BASE_DATOS!R$7,"N/A",F2983=BASE_DATOS!R$5,"INDICAR",F2983=BASE_DATOS!R$6,"INDICAR",F2983=BASE_DATOS!R$8," INDICAR",F2983=BASE_DATOS!R$9," ")</f>
        <v>#NAME?</v>
      </c>
      <c r="H2983" s="121"/>
      <c r="I2983" s="122"/>
      <c r="J2983" s="122"/>
      <c r="K2983" s="122"/>
      <c r="L2983" s="122"/>
      <c r="M2983" s="122"/>
      <c r="N2983" s="123">
        <f t="shared" si="75"/>
        <v>0</v>
      </c>
    </row>
    <row r="2984" spans="1:14" ht="14.5" hidden="1">
      <c r="A2984" s="252"/>
      <c r="B2984" s="137"/>
      <c r="C2984" s="138"/>
      <c r="D2984" s="158"/>
      <c r="E2984" s="140"/>
      <c r="F2984" s="121"/>
      <c r="G2984" s="160" t="e">
        <f ca="1">_xludf.IFS(F2984=BASE_DATOS!R$2,"N/A",F2984=BASE_DATOS!R$3,"N/A",F2984=BASE_DATOS!R$4,"INDICAR",F2984=BASE_DATOS!R$7,"N/A",F2984=BASE_DATOS!R$5,"INDICAR",F2984=BASE_DATOS!R$6,"INDICAR",F2984=BASE_DATOS!R$8," INDICAR",F2984=BASE_DATOS!R$9," ")</f>
        <v>#NAME?</v>
      </c>
      <c r="H2984" s="121"/>
      <c r="I2984" s="122"/>
      <c r="J2984" s="122"/>
      <c r="K2984" s="122"/>
      <c r="L2984" s="122"/>
      <c r="M2984" s="122"/>
      <c r="N2984" s="123">
        <f t="shared" si="75"/>
        <v>0</v>
      </c>
    </row>
    <row r="2985" spans="1:14" ht="14.5" hidden="1">
      <c r="A2985" s="252"/>
      <c r="B2985" s="137"/>
      <c r="C2985" s="138"/>
      <c r="D2985" s="158"/>
      <c r="E2985" s="140"/>
      <c r="F2985" s="121"/>
      <c r="G2985" s="160" t="e">
        <f ca="1">_xludf.IFS(F2985=BASE_DATOS!R$2,"N/A",F2985=BASE_DATOS!R$3,"N/A",F2985=BASE_DATOS!R$4,"INDICAR",F2985=BASE_DATOS!R$7,"N/A",F2985=BASE_DATOS!R$5,"INDICAR",F2985=BASE_DATOS!R$6,"INDICAR",F2985=BASE_DATOS!R$8," INDICAR",F2985=BASE_DATOS!R$9," ")</f>
        <v>#NAME?</v>
      </c>
      <c r="H2985" s="121"/>
      <c r="I2985" s="122"/>
      <c r="J2985" s="122"/>
      <c r="K2985" s="122"/>
      <c r="L2985" s="122"/>
      <c r="M2985" s="122"/>
      <c r="N2985" s="123">
        <f t="shared" si="75"/>
        <v>0</v>
      </c>
    </row>
    <row r="2986" spans="1:14" ht="14.5" hidden="1">
      <c r="A2986" s="252"/>
      <c r="B2986" s="137"/>
      <c r="C2986" s="138"/>
      <c r="D2986" s="158"/>
      <c r="E2986" s="140"/>
      <c r="F2986" s="121"/>
      <c r="G2986" s="160" t="e">
        <f ca="1">_xludf.IFS(F2986=BASE_DATOS!R$2,"N/A",F2986=BASE_DATOS!R$3,"N/A",F2986=BASE_DATOS!R$4,"INDICAR",F2986=BASE_DATOS!R$7,"N/A",F2986=BASE_DATOS!R$5,"INDICAR",F2986=BASE_DATOS!R$6,"INDICAR",F2986=BASE_DATOS!R$8," INDICAR",F2986=BASE_DATOS!R$9," ")</f>
        <v>#NAME?</v>
      </c>
      <c r="H2986" s="121"/>
      <c r="I2986" s="122"/>
      <c r="J2986" s="122"/>
      <c r="K2986" s="122"/>
      <c r="L2986" s="122"/>
      <c r="M2986" s="122"/>
      <c r="N2986" s="123">
        <f t="shared" si="75"/>
        <v>0</v>
      </c>
    </row>
    <row r="2987" spans="1:14" ht="14.5" hidden="1">
      <c r="A2987" s="253"/>
      <c r="B2987" s="137"/>
      <c r="C2987" s="140"/>
      <c r="D2987" s="158"/>
      <c r="E2987" s="140"/>
      <c r="F2987" s="121"/>
      <c r="G2987" s="160" t="e">
        <f ca="1">_xludf.IFS(F2987=BASE_DATOS!R$2,"N/A",F2987=BASE_DATOS!R$3,"N/A",F2987=BASE_DATOS!R$4,"INDICAR",F2987=BASE_DATOS!R$7,"N/A",F2987=BASE_DATOS!R$5,"INDICAR",F2987=BASE_DATOS!R$6,"INDICAR",F2987=BASE_DATOS!R$8," INDICAR",F2987=BASE_DATOS!R$9," ")</f>
        <v>#NAME?</v>
      </c>
      <c r="H2987" s="121"/>
      <c r="I2987" s="122"/>
      <c r="J2987" s="122"/>
      <c r="K2987" s="122"/>
      <c r="L2987" s="122"/>
      <c r="M2987" s="122"/>
      <c r="N2987" s="123">
        <f t="shared" si="75"/>
        <v>0</v>
      </c>
    </row>
    <row r="2988" spans="1:14" ht="14.5" hidden="1">
      <c r="A2988" s="251"/>
      <c r="B2988" s="137"/>
      <c r="C2988" s="138"/>
      <c r="D2988" s="158"/>
      <c r="E2988" s="140"/>
      <c r="F2988" s="121"/>
      <c r="G2988" s="160" t="e">
        <f ca="1">_xludf.IFS(F2988=BASE_DATOS!R$2,"N/A",F2988=BASE_DATOS!R$3,"N/A",F2988=BASE_DATOS!R$4,"INDICAR",F2988=BASE_DATOS!R$7,"N/A",F2988=BASE_DATOS!R$5,"INDICAR",F2988=BASE_DATOS!R$6,"INDICAR",F2988=BASE_DATOS!R$8," INDICAR",F2988=BASE_DATOS!R$9," ")</f>
        <v>#NAME?</v>
      </c>
      <c r="H2988" s="121"/>
      <c r="I2988" s="122"/>
      <c r="J2988" s="122"/>
      <c r="K2988" s="122"/>
      <c r="L2988" s="122"/>
      <c r="M2988" s="122"/>
      <c r="N2988" s="123">
        <f t="shared" si="75"/>
        <v>0</v>
      </c>
    </row>
    <row r="2989" spans="1:14" ht="14.5" hidden="1">
      <c r="A2989" s="252"/>
      <c r="B2989" s="137"/>
      <c r="C2989" s="138"/>
      <c r="D2989" s="158"/>
      <c r="E2989" s="140"/>
      <c r="F2989" s="121"/>
      <c r="G2989" s="160" t="e">
        <f ca="1">_xludf.IFS(F2989=BASE_DATOS!R$2,"N/A",F2989=BASE_DATOS!R$3,"N/A",F2989=BASE_DATOS!R$4,"INDICAR",F2989=BASE_DATOS!R$7,"N/A",F2989=BASE_DATOS!R$5,"INDICAR",F2989=BASE_DATOS!R$6,"INDICAR",F2989=BASE_DATOS!R$8," INDICAR",F2989=BASE_DATOS!R$9," ")</f>
        <v>#NAME?</v>
      </c>
      <c r="H2989" s="121"/>
      <c r="I2989" s="122"/>
      <c r="J2989" s="122"/>
      <c r="K2989" s="122"/>
      <c r="L2989" s="122"/>
      <c r="M2989" s="122"/>
      <c r="N2989" s="123">
        <f t="shared" si="75"/>
        <v>0</v>
      </c>
    </row>
    <row r="2990" spans="1:14" ht="14.5" hidden="1">
      <c r="A2990" s="252"/>
      <c r="B2990" s="137"/>
      <c r="C2990" s="138"/>
      <c r="D2990" s="158"/>
      <c r="E2990" s="140"/>
      <c r="F2990" s="121"/>
      <c r="G2990" s="160" t="e">
        <f ca="1">_xludf.IFS(F2990=BASE_DATOS!R$2,"N/A",F2990=BASE_DATOS!R$3,"N/A",F2990=BASE_DATOS!R$4,"INDICAR",F2990=BASE_DATOS!R$7,"N/A",F2990=BASE_DATOS!R$5,"INDICAR",F2990=BASE_DATOS!R$6,"INDICAR",F2990=BASE_DATOS!R$8," INDICAR",F2990=BASE_DATOS!R$9," ")</f>
        <v>#NAME?</v>
      </c>
      <c r="H2990" s="121"/>
      <c r="I2990" s="122"/>
      <c r="J2990" s="122"/>
      <c r="K2990" s="122"/>
      <c r="L2990" s="122"/>
      <c r="M2990" s="122"/>
      <c r="N2990" s="123">
        <f t="shared" si="75"/>
        <v>0</v>
      </c>
    </row>
    <row r="2991" spans="1:14" ht="14.5" hidden="1">
      <c r="A2991" s="252"/>
      <c r="B2991" s="137"/>
      <c r="C2991" s="138"/>
      <c r="D2991" s="158"/>
      <c r="E2991" s="140"/>
      <c r="F2991" s="121"/>
      <c r="G2991" s="160" t="e">
        <f ca="1">_xludf.IFS(F2991=BASE_DATOS!R$2,"N/A",F2991=BASE_DATOS!R$3,"N/A",F2991=BASE_DATOS!R$4,"INDICAR",F2991=BASE_DATOS!R$7,"N/A",F2991=BASE_DATOS!R$5,"INDICAR",F2991=BASE_DATOS!R$6,"INDICAR",F2991=BASE_DATOS!R$8," INDICAR",F2991=BASE_DATOS!R$9," ")</f>
        <v>#NAME?</v>
      </c>
      <c r="H2991" s="121"/>
      <c r="I2991" s="122"/>
      <c r="J2991" s="122"/>
      <c r="K2991" s="122"/>
      <c r="L2991" s="122"/>
      <c r="M2991" s="122"/>
      <c r="N2991" s="123">
        <f t="shared" si="75"/>
        <v>0</v>
      </c>
    </row>
    <row r="2992" spans="1:14" ht="14.5" hidden="1">
      <c r="A2992" s="252"/>
      <c r="B2992" s="137"/>
      <c r="C2992" s="138"/>
      <c r="D2992" s="158"/>
      <c r="E2992" s="140"/>
      <c r="F2992" s="121"/>
      <c r="G2992" s="160" t="e">
        <f ca="1">_xludf.IFS(F2992=BASE_DATOS!R$2,"N/A",F2992=BASE_DATOS!R$3,"N/A",F2992=BASE_DATOS!R$4,"INDICAR",F2992=BASE_DATOS!R$7,"N/A",F2992=BASE_DATOS!R$5,"INDICAR",F2992=BASE_DATOS!R$6,"INDICAR",F2992=BASE_DATOS!R$8," INDICAR",F2992=BASE_DATOS!R$9," ")</f>
        <v>#NAME?</v>
      </c>
      <c r="H2992" s="121"/>
      <c r="I2992" s="122"/>
      <c r="J2992" s="122"/>
      <c r="K2992" s="122"/>
      <c r="L2992" s="122"/>
      <c r="M2992" s="122"/>
      <c r="N2992" s="123">
        <f t="shared" si="75"/>
        <v>0</v>
      </c>
    </row>
    <row r="2993" spans="1:14" ht="14.5" hidden="1">
      <c r="A2993" s="252"/>
      <c r="B2993" s="137"/>
      <c r="C2993" s="138"/>
      <c r="D2993" s="158"/>
      <c r="E2993" s="140"/>
      <c r="F2993" s="121"/>
      <c r="G2993" s="160" t="e">
        <f ca="1">_xludf.IFS(F2993=BASE_DATOS!R$2,"N/A",F2993=BASE_DATOS!R$3,"N/A",F2993=BASE_DATOS!R$4,"INDICAR",F2993=BASE_DATOS!R$7,"N/A",F2993=BASE_DATOS!R$5,"INDICAR",F2993=BASE_DATOS!R$6,"INDICAR",F2993=BASE_DATOS!R$8," INDICAR",F2993=BASE_DATOS!R$9," ")</f>
        <v>#NAME?</v>
      </c>
      <c r="H2993" s="121"/>
      <c r="I2993" s="122"/>
      <c r="J2993" s="122"/>
      <c r="K2993" s="122"/>
      <c r="L2993" s="122"/>
      <c r="M2993" s="122"/>
      <c r="N2993" s="123">
        <f t="shared" si="75"/>
        <v>0</v>
      </c>
    </row>
    <row r="2994" spans="1:14" ht="14.5" hidden="1">
      <c r="A2994" s="252"/>
      <c r="B2994" s="137"/>
      <c r="C2994" s="138"/>
      <c r="D2994" s="158"/>
      <c r="E2994" s="140"/>
      <c r="F2994" s="121"/>
      <c r="G2994" s="160" t="e">
        <f ca="1">_xludf.IFS(F2994=BASE_DATOS!R$2,"N/A",F2994=BASE_DATOS!R$3,"N/A",F2994=BASE_DATOS!R$4,"INDICAR",F2994=BASE_DATOS!R$7,"N/A",F2994=BASE_DATOS!R$5,"INDICAR",F2994=BASE_DATOS!R$6,"INDICAR",F2994=BASE_DATOS!R$8," INDICAR",F2994=BASE_DATOS!R$9," ")</f>
        <v>#NAME?</v>
      </c>
      <c r="H2994" s="121"/>
      <c r="I2994" s="122"/>
      <c r="J2994" s="122"/>
      <c r="K2994" s="122"/>
      <c r="L2994" s="122"/>
      <c r="M2994" s="122"/>
      <c r="N2994" s="123">
        <f t="shared" si="75"/>
        <v>0</v>
      </c>
    </row>
    <row r="2995" spans="1:14" ht="14.5" hidden="1">
      <c r="A2995" s="252"/>
      <c r="B2995" s="137"/>
      <c r="C2995" s="138"/>
      <c r="D2995" s="158"/>
      <c r="E2995" s="140"/>
      <c r="F2995" s="121"/>
      <c r="G2995" s="160" t="e">
        <f ca="1">_xludf.IFS(F2995=BASE_DATOS!R$2,"N/A",F2995=BASE_DATOS!R$3,"N/A",F2995=BASE_DATOS!R$4,"INDICAR",F2995=BASE_DATOS!R$7,"N/A",F2995=BASE_DATOS!R$5,"INDICAR",F2995=BASE_DATOS!R$6,"INDICAR",F2995=BASE_DATOS!R$8," INDICAR",F2995=BASE_DATOS!R$9," ")</f>
        <v>#NAME?</v>
      </c>
      <c r="H2995" s="121"/>
      <c r="I2995" s="122"/>
      <c r="J2995" s="122"/>
      <c r="K2995" s="122"/>
      <c r="L2995" s="122"/>
      <c r="M2995" s="122"/>
      <c r="N2995" s="123">
        <f t="shared" si="75"/>
        <v>0</v>
      </c>
    </row>
    <row r="2996" spans="1:14" ht="14.5" hidden="1">
      <c r="A2996" s="252"/>
      <c r="B2996" s="137"/>
      <c r="C2996" s="138"/>
      <c r="D2996" s="158"/>
      <c r="E2996" s="140"/>
      <c r="F2996" s="121"/>
      <c r="G2996" s="160" t="e">
        <f ca="1">_xludf.IFS(F2996=BASE_DATOS!R$2,"N/A",F2996=BASE_DATOS!R$3,"N/A",F2996=BASE_DATOS!R$4,"INDICAR",F2996=BASE_DATOS!R$7,"N/A",F2996=BASE_DATOS!R$5,"INDICAR",F2996=BASE_DATOS!R$6,"INDICAR",F2996=BASE_DATOS!R$8," INDICAR",F2996=BASE_DATOS!R$9," ")</f>
        <v>#NAME?</v>
      </c>
      <c r="H2996" s="121"/>
      <c r="I2996" s="122"/>
      <c r="J2996" s="122"/>
      <c r="K2996" s="122"/>
      <c r="L2996" s="122"/>
      <c r="M2996" s="122"/>
      <c r="N2996" s="123">
        <f t="shared" si="75"/>
        <v>0</v>
      </c>
    </row>
    <row r="2997" spans="1:14" ht="14.5" hidden="1">
      <c r="A2997" s="252"/>
      <c r="B2997" s="137"/>
      <c r="C2997" s="138"/>
      <c r="D2997" s="158"/>
      <c r="E2997" s="140"/>
      <c r="F2997" s="121"/>
      <c r="G2997" s="160" t="e">
        <f ca="1">_xludf.IFS(F2997=BASE_DATOS!R$2,"N/A",F2997=BASE_DATOS!R$3,"N/A",F2997=BASE_DATOS!R$4,"INDICAR",F2997=BASE_DATOS!R$7,"N/A",F2997=BASE_DATOS!R$5,"INDICAR",F2997=BASE_DATOS!R$6,"INDICAR",F2997=BASE_DATOS!R$8," INDICAR",F2997=BASE_DATOS!R$9," ")</f>
        <v>#NAME?</v>
      </c>
      <c r="H2997" s="121"/>
      <c r="I2997" s="122"/>
      <c r="J2997" s="122"/>
      <c r="K2997" s="122"/>
      <c r="L2997" s="122"/>
      <c r="M2997" s="122"/>
      <c r="N2997" s="123">
        <f t="shared" si="75"/>
        <v>0</v>
      </c>
    </row>
    <row r="2998" spans="1:14" ht="14.5" hidden="1">
      <c r="A2998" s="253"/>
      <c r="B2998" s="137"/>
      <c r="C2998" s="140"/>
      <c r="D2998" s="158"/>
      <c r="E2998" s="140"/>
      <c r="F2998" s="121"/>
      <c r="G2998" s="160" t="e">
        <f ca="1">_xludf.IFS(F2998=BASE_DATOS!R$2,"N/A",F2998=BASE_DATOS!R$3,"N/A",F2998=BASE_DATOS!R$4,"INDICAR",F2998=BASE_DATOS!R$7,"N/A",F2998=BASE_DATOS!R$5,"INDICAR",F2998=BASE_DATOS!R$6,"INDICAR",F2998=BASE_DATOS!R$8," INDICAR",F2998=BASE_DATOS!R$9," ")</f>
        <v>#NAME?</v>
      </c>
      <c r="H2998" s="121"/>
      <c r="I2998" s="122"/>
      <c r="J2998" s="122"/>
      <c r="K2998" s="122"/>
      <c r="L2998" s="122"/>
      <c r="M2998" s="122"/>
      <c r="N2998" s="123">
        <f t="shared" si="75"/>
        <v>0</v>
      </c>
    </row>
    <row r="2999" spans="1:14" ht="14.5" hidden="1">
      <c r="A2999" s="251"/>
      <c r="B2999" s="137"/>
      <c r="C2999" s="138"/>
      <c r="D2999" s="158"/>
      <c r="E2999" s="140"/>
      <c r="F2999" s="121"/>
      <c r="G2999" s="160" t="e">
        <f ca="1">_xludf.IFS(F2999=BASE_DATOS!R$2,"N/A",F2999=BASE_DATOS!R$3,"N/A",F2999=BASE_DATOS!R$4,"INDICAR",F2999=BASE_DATOS!R$7,"N/A",F2999=BASE_DATOS!R$5,"INDICAR",F2999=BASE_DATOS!R$6,"INDICAR",F2999=BASE_DATOS!R$8," INDICAR",F2999=BASE_DATOS!R$9," ")</f>
        <v>#NAME?</v>
      </c>
      <c r="H2999" s="121"/>
      <c r="I2999" s="122"/>
      <c r="J2999" s="122"/>
      <c r="K2999" s="122"/>
      <c r="L2999" s="122"/>
      <c r="M2999" s="122"/>
      <c r="N2999" s="123">
        <f t="shared" si="75"/>
        <v>0</v>
      </c>
    </row>
    <row r="3000" spans="1:14" ht="14.5" hidden="1">
      <c r="A3000" s="252"/>
      <c r="B3000" s="137"/>
      <c r="C3000" s="138"/>
      <c r="D3000" s="158"/>
      <c r="E3000" s="140"/>
      <c r="F3000" s="121"/>
      <c r="G3000" s="160" t="e">
        <f ca="1">_xludf.IFS(F3000=BASE_DATOS!R$2,"N/A",F3000=BASE_DATOS!R$3,"N/A",F3000=BASE_DATOS!R$4,"INDICAR",F3000=BASE_DATOS!R$7,"N/A",F3000=BASE_DATOS!R$5,"INDICAR",F3000=BASE_DATOS!R$6,"INDICAR",F3000=BASE_DATOS!R$8," INDICAR",F3000=BASE_DATOS!R$9," ")</f>
        <v>#NAME?</v>
      </c>
      <c r="H3000" s="121"/>
      <c r="I3000" s="122"/>
      <c r="J3000" s="122"/>
      <c r="K3000" s="122"/>
      <c r="L3000" s="122"/>
      <c r="M3000" s="122"/>
      <c r="N3000" s="123">
        <f t="shared" si="75"/>
        <v>0</v>
      </c>
    </row>
    <row r="3001" spans="1:14" ht="14.5" hidden="1">
      <c r="A3001" s="252"/>
      <c r="B3001" s="137"/>
      <c r="C3001" s="138"/>
      <c r="D3001" s="158"/>
      <c r="E3001" s="140"/>
      <c r="F3001" s="121"/>
      <c r="G3001" s="160" t="e">
        <f ca="1">_xludf.IFS(F3001=BASE_DATOS!R$2,"N/A",F3001=BASE_DATOS!R$3,"N/A",F3001=BASE_DATOS!R$4,"INDICAR",F3001=BASE_DATOS!R$7,"N/A",F3001=BASE_DATOS!R$5,"INDICAR",F3001=BASE_DATOS!R$6,"INDICAR",F3001=BASE_DATOS!R$8," INDICAR",F3001=BASE_DATOS!R$9," ")</f>
        <v>#NAME?</v>
      </c>
      <c r="H3001" s="121"/>
      <c r="I3001" s="122"/>
      <c r="J3001" s="122"/>
      <c r="K3001" s="122"/>
      <c r="L3001" s="122"/>
      <c r="M3001" s="122"/>
      <c r="N3001" s="123">
        <f t="shared" si="75"/>
        <v>0</v>
      </c>
    </row>
    <row r="3002" spans="1:14" ht="14.5" hidden="1">
      <c r="A3002" s="252"/>
      <c r="B3002" s="137"/>
      <c r="C3002" s="138"/>
      <c r="D3002" s="158"/>
      <c r="E3002" s="140"/>
      <c r="F3002" s="121"/>
      <c r="G3002" s="160" t="e">
        <f ca="1">_xludf.IFS(F3002=BASE_DATOS!R$2,"N/A",F3002=BASE_DATOS!R$3,"N/A",F3002=BASE_DATOS!R$4,"INDICAR",F3002=BASE_DATOS!R$7,"N/A",F3002=BASE_DATOS!R$5,"INDICAR",F3002=BASE_DATOS!R$6,"INDICAR",F3002=BASE_DATOS!R$8," INDICAR",F3002=BASE_DATOS!R$9," ")</f>
        <v>#NAME?</v>
      </c>
      <c r="H3002" s="121"/>
      <c r="I3002" s="122"/>
      <c r="J3002" s="122"/>
      <c r="K3002" s="122"/>
      <c r="L3002" s="122"/>
      <c r="M3002" s="122"/>
      <c r="N3002" s="123">
        <f t="shared" si="75"/>
        <v>0</v>
      </c>
    </row>
    <row r="3003" spans="1:14" ht="14.5" hidden="1">
      <c r="A3003" s="252"/>
      <c r="B3003" s="137"/>
      <c r="C3003" s="138"/>
      <c r="D3003" s="158"/>
      <c r="E3003" s="140"/>
      <c r="F3003" s="121"/>
      <c r="G3003" s="160" t="e">
        <f ca="1">_xludf.IFS(F3003=BASE_DATOS!R$2,"N/A",F3003=BASE_DATOS!R$3,"N/A",F3003=BASE_DATOS!R$4,"INDICAR",F3003=BASE_DATOS!R$7,"N/A",F3003=BASE_DATOS!R$5,"INDICAR",F3003=BASE_DATOS!R$6,"INDICAR",F3003=BASE_DATOS!R$8," INDICAR",F3003=BASE_DATOS!R$9," ")</f>
        <v>#NAME?</v>
      </c>
      <c r="H3003" s="121"/>
      <c r="I3003" s="122"/>
      <c r="J3003" s="122"/>
      <c r="K3003" s="122"/>
      <c r="L3003" s="122"/>
      <c r="M3003" s="122"/>
      <c r="N3003" s="123">
        <f t="shared" si="75"/>
        <v>0</v>
      </c>
    </row>
    <row r="3004" spans="1:14" ht="14.5" hidden="1">
      <c r="A3004" s="252"/>
      <c r="B3004" s="137"/>
      <c r="C3004" s="138"/>
      <c r="D3004" s="158"/>
      <c r="E3004" s="140"/>
      <c r="F3004" s="121"/>
      <c r="G3004" s="160" t="e">
        <f ca="1">_xludf.IFS(F3004=BASE_DATOS!R$2,"N/A",F3004=BASE_DATOS!R$3,"N/A",F3004=BASE_DATOS!R$4,"INDICAR",F3004=BASE_DATOS!R$7,"N/A",F3004=BASE_DATOS!R$5,"INDICAR",F3004=BASE_DATOS!R$6,"INDICAR",F3004=BASE_DATOS!R$8," INDICAR",F3004=BASE_DATOS!R$9," ")</f>
        <v>#NAME?</v>
      </c>
      <c r="H3004" s="121"/>
      <c r="I3004" s="122"/>
      <c r="J3004" s="122"/>
      <c r="K3004" s="122"/>
      <c r="L3004" s="122"/>
      <c r="M3004" s="122"/>
      <c r="N3004" s="123">
        <f t="shared" si="75"/>
        <v>0</v>
      </c>
    </row>
    <row r="3005" spans="1:14" ht="14.5" hidden="1">
      <c r="A3005" s="252"/>
      <c r="B3005" s="137"/>
      <c r="C3005" s="138"/>
      <c r="D3005" s="158"/>
      <c r="E3005" s="140"/>
      <c r="F3005" s="121"/>
      <c r="G3005" s="160" t="e">
        <f ca="1">_xludf.IFS(F3005=BASE_DATOS!R$2,"N/A",F3005=BASE_DATOS!R$3,"N/A",F3005=BASE_DATOS!R$4,"INDICAR",F3005=BASE_DATOS!R$7,"N/A",F3005=BASE_DATOS!R$5,"INDICAR",F3005=BASE_DATOS!R$6,"INDICAR",F3005=BASE_DATOS!R$8," INDICAR",F3005=BASE_DATOS!R$9," ")</f>
        <v>#NAME?</v>
      </c>
      <c r="H3005" s="121"/>
      <c r="I3005" s="122"/>
      <c r="J3005" s="122"/>
      <c r="K3005" s="122"/>
      <c r="L3005" s="122"/>
      <c r="M3005" s="122"/>
      <c r="N3005" s="123">
        <f t="shared" si="75"/>
        <v>0</v>
      </c>
    </row>
    <row r="3006" spans="1:14" ht="14.5" hidden="1">
      <c r="A3006" s="252"/>
      <c r="B3006" s="137"/>
      <c r="C3006" s="138"/>
      <c r="D3006" s="158"/>
      <c r="E3006" s="140"/>
      <c r="F3006" s="121"/>
      <c r="G3006" s="160" t="e">
        <f ca="1">_xludf.IFS(F3006=BASE_DATOS!R$2,"N/A",F3006=BASE_DATOS!R$3,"N/A",F3006=BASE_DATOS!R$4,"INDICAR",F3006=BASE_DATOS!R$7,"N/A",F3006=BASE_DATOS!R$5,"INDICAR",F3006=BASE_DATOS!R$6,"INDICAR",F3006=BASE_DATOS!R$8," INDICAR",F3006=BASE_DATOS!R$9," ")</f>
        <v>#NAME?</v>
      </c>
      <c r="H3006" s="121"/>
      <c r="I3006" s="122"/>
      <c r="J3006" s="122"/>
      <c r="K3006" s="122"/>
      <c r="L3006" s="122"/>
      <c r="M3006" s="122"/>
      <c r="N3006" s="123">
        <f t="shared" si="75"/>
        <v>0</v>
      </c>
    </row>
    <row r="3007" spans="1:14" ht="14.5" hidden="1">
      <c r="A3007" s="252"/>
      <c r="B3007" s="137"/>
      <c r="C3007" s="138"/>
      <c r="D3007" s="158"/>
      <c r="E3007" s="140"/>
      <c r="F3007" s="121"/>
      <c r="G3007" s="160" t="e">
        <f ca="1">_xludf.IFS(F3007=BASE_DATOS!R$2,"N/A",F3007=BASE_DATOS!R$3,"N/A",F3007=BASE_DATOS!R$4,"INDICAR",F3007=BASE_DATOS!R$7,"N/A",F3007=BASE_DATOS!R$5,"INDICAR",F3007=BASE_DATOS!R$6,"INDICAR",F3007=BASE_DATOS!R$8," INDICAR",F3007=BASE_DATOS!R$9," ")</f>
        <v>#NAME?</v>
      </c>
      <c r="H3007" s="121"/>
      <c r="I3007" s="122"/>
      <c r="J3007" s="122"/>
      <c r="K3007" s="122"/>
      <c r="L3007" s="122"/>
      <c r="M3007" s="122"/>
      <c r="N3007" s="123">
        <f t="shared" si="75"/>
        <v>0</v>
      </c>
    </row>
    <row r="3008" spans="1:14" ht="14.5" hidden="1">
      <c r="A3008" s="252"/>
      <c r="B3008" s="137"/>
      <c r="C3008" s="138"/>
      <c r="D3008" s="158"/>
      <c r="E3008" s="140"/>
      <c r="F3008" s="121"/>
      <c r="G3008" s="160" t="e">
        <f ca="1">_xludf.IFS(F3008=BASE_DATOS!R$2,"N/A",F3008=BASE_DATOS!R$3,"N/A",F3008=BASE_DATOS!R$4,"INDICAR",F3008=BASE_DATOS!R$7,"N/A",F3008=BASE_DATOS!R$5,"INDICAR",F3008=BASE_DATOS!R$6,"INDICAR",F3008=BASE_DATOS!R$8," INDICAR",F3008=BASE_DATOS!R$9," ")</f>
        <v>#NAME?</v>
      </c>
      <c r="H3008" s="121"/>
      <c r="I3008" s="122"/>
      <c r="J3008" s="122"/>
      <c r="K3008" s="122"/>
      <c r="L3008" s="122"/>
      <c r="M3008" s="122"/>
      <c r="N3008" s="123">
        <f t="shared" si="75"/>
        <v>0</v>
      </c>
    </row>
    <row r="3009" spans="1:14" ht="14.5" hidden="1">
      <c r="A3009" s="253"/>
      <c r="B3009" s="137"/>
      <c r="C3009" s="140"/>
      <c r="D3009" s="158"/>
      <c r="E3009" s="140"/>
      <c r="F3009" s="121"/>
      <c r="G3009" s="160" t="e">
        <f ca="1">_xludf.IFS(F3009=BASE_DATOS!R$2,"N/A",F3009=BASE_DATOS!R$3,"N/A",F3009=BASE_DATOS!R$4,"INDICAR",F3009=BASE_DATOS!R$7,"N/A",F3009=BASE_DATOS!R$5,"INDICAR",F3009=BASE_DATOS!R$6,"INDICAR",F3009=BASE_DATOS!R$8," INDICAR",F3009=BASE_DATOS!R$9," ")</f>
        <v>#NAME?</v>
      </c>
      <c r="H3009" s="121"/>
      <c r="I3009" s="122"/>
      <c r="J3009" s="122"/>
      <c r="K3009" s="122"/>
      <c r="L3009" s="122"/>
      <c r="M3009" s="122"/>
      <c r="N3009" s="123">
        <f t="shared" si="75"/>
        <v>0</v>
      </c>
    </row>
    <row r="3010" spans="1:14" ht="14.5" hidden="1">
      <c r="A3010" s="142">
        <v>70</v>
      </c>
      <c r="B3010" s="143"/>
      <c r="C3010" s="142"/>
      <c r="D3010" s="142"/>
      <c r="E3010" s="142"/>
      <c r="F3010" s="142"/>
      <c r="G3010" s="142"/>
      <c r="H3010" s="142"/>
      <c r="I3010" s="142"/>
      <c r="J3010" s="143"/>
      <c r="K3010" s="143"/>
      <c r="L3010" s="143"/>
      <c r="M3010" s="143"/>
      <c r="N3010" s="144"/>
    </row>
    <row r="3011" spans="1:14" ht="14.5" hidden="1">
      <c r="A3011" s="145"/>
      <c r="B3011" s="146"/>
      <c r="C3011" s="145"/>
      <c r="D3011" s="145"/>
      <c r="E3011" s="145"/>
      <c r="F3011" s="145"/>
      <c r="G3011" s="145"/>
      <c r="H3011" s="145"/>
      <c r="I3011" s="145"/>
      <c r="J3011" s="146"/>
      <c r="K3011" s="146"/>
      <c r="L3011" s="146"/>
      <c r="M3011" s="146"/>
      <c r="N3011" s="147"/>
    </row>
    <row r="3012" spans="1:14" ht="23.25" hidden="1" customHeight="1">
      <c r="A3012" s="254" t="s">
        <v>413</v>
      </c>
      <c r="B3012" s="255"/>
      <c r="C3012" s="254"/>
      <c r="D3012" s="256"/>
      <c r="E3012" s="256"/>
      <c r="F3012" s="256"/>
      <c r="G3012" s="256"/>
      <c r="H3012" s="256"/>
      <c r="I3012" s="256"/>
      <c r="J3012" s="256"/>
      <c r="K3012" s="256"/>
      <c r="L3012" s="256"/>
      <c r="M3012" s="256"/>
      <c r="N3012" s="255"/>
    </row>
    <row r="3013" spans="1:14" ht="31" hidden="1">
      <c r="A3013" s="99" t="s">
        <v>19</v>
      </c>
      <c r="B3013" s="257"/>
      <c r="C3013" s="255"/>
      <c r="D3013" s="99" t="s">
        <v>447</v>
      </c>
      <c r="E3013" s="258" t="e">
        <f t="array" ref="E3013">INDEX(BASE_DATOS!U$2:U$103,MATCH(C3012,BASE_DATOS!W$2:W$103,0))</f>
        <v>#N/A</v>
      </c>
      <c r="F3013" s="256"/>
      <c r="G3013" s="256"/>
      <c r="H3013" s="256"/>
      <c r="I3013" s="256"/>
      <c r="J3013" s="256"/>
      <c r="K3013" s="256"/>
      <c r="L3013" s="256"/>
      <c r="M3013" s="256"/>
      <c r="N3013" s="255"/>
    </row>
    <row r="3014" spans="1:14" ht="31.5" hidden="1" customHeight="1">
      <c r="A3014" s="259" t="s">
        <v>415</v>
      </c>
      <c r="B3014" s="260"/>
      <c r="C3014" s="261"/>
      <c r="D3014" s="262"/>
      <c r="E3014" s="268" t="s">
        <v>416</v>
      </c>
      <c r="F3014" s="273" t="e">
        <f t="array" ref="F3014">INDEX(BASE_DATOS!Y$2:Y$103,MATCH(B3014,BASE_DATOS!X$2:X$103,0))</f>
        <v>#N/A</v>
      </c>
      <c r="G3014" s="247"/>
      <c r="H3014" s="247"/>
      <c r="I3014" s="274" t="s">
        <v>417</v>
      </c>
      <c r="J3014" s="283" t="e">
        <f t="array" ref="J3014">INDEX(BASE_DATOS!Z$2:Z$103,MATCH(B3014,BASE_DATOS!X$2:X$103,0))</f>
        <v>#N/A</v>
      </c>
      <c r="K3014" s="256"/>
      <c r="L3014" s="256"/>
      <c r="M3014" s="256"/>
      <c r="N3014" s="255"/>
    </row>
    <row r="3015" spans="1:14" ht="31.5" hidden="1" customHeight="1">
      <c r="A3015" s="252"/>
      <c r="B3015" s="263"/>
      <c r="C3015" s="247"/>
      <c r="D3015" s="264"/>
      <c r="E3015" s="252"/>
      <c r="F3015" s="247"/>
      <c r="G3015" s="247"/>
      <c r="H3015" s="247"/>
      <c r="I3015" s="252"/>
      <c r="J3015" s="276"/>
      <c r="K3015" s="256"/>
      <c r="L3015" s="256"/>
      <c r="M3015" s="256"/>
      <c r="N3015" s="255"/>
    </row>
    <row r="3016" spans="1:14" ht="31.5" hidden="1" customHeight="1">
      <c r="A3016" s="252"/>
      <c r="B3016" s="263"/>
      <c r="C3016" s="247"/>
      <c r="D3016" s="264"/>
      <c r="E3016" s="252"/>
      <c r="F3016" s="247"/>
      <c r="G3016" s="247"/>
      <c r="H3016" s="247"/>
      <c r="I3016" s="252"/>
      <c r="J3016" s="276"/>
      <c r="K3016" s="256"/>
      <c r="L3016" s="256"/>
      <c r="M3016" s="256"/>
      <c r="N3016" s="255"/>
    </row>
    <row r="3017" spans="1:14" ht="31.5" hidden="1" customHeight="1">
      <c r="A3017" s="253"/>
      <c r="B3017" s="265"/>
      <c r="C3017" s="266"/>
      <c r="D3017" s="267"/>
      <c r="E3017" s="253"/>
      <c r="F3017" s="266"/>
      <c r="G3017" s="266"/>
      <c r="H3017" s="266"/>
      <c r="I3017" s="253"/>
      <c r="J3017" s="276"/>
      <c r="K3017" s="256"/>
      <c r="L3017" s="256"/>
      <c r="M3017" s="256"/>
      <c r="N3017" s="255"/>
    </row>
    <row r="3018" spans="1:14" ht="19.5" hidden="1" customHeight="1">
      <c r="A3018" s="269" t="s">
        <v>418</v>
      </c>
      <c r="B3018" s="269" t="s">
        <v>419</v>
      </c>
      <c r="C3018" s="270" t="s">
        <v>420</v>
      </c>
      <c r="D3018" s="269" t="s">
        <v>421</v>
      </c>
      <c r="E3018" s="269" t="s">
        <v>422</v>
      </c>
      <c r="F3018" s="272" t="s">
        <v>16</v>
      </c>
      <c r="G3018" s="269" t="s">
        <v>423</v>
      </c>
      <c r="H3018" s="269" t="s">
        <v>424</v>
      </c>
      <c r="I3018" s="271" t="s">
        <v>425</v>
      </c>
      <c r="J3018" s="256"/>
      <c r="K3018" s="256"/>
      <c r="L3018" s="256"/>
      <c r="M3018" s="256"/>
      <c r="N3018" s="255"/>
    </row>
    <row r="3019" spans="1:14" ht="19.5" hidden="1" customHeight="1">
      <c r="A3019" s="253"/>
      <c r="B3019" s="253"/>
      <c r="C3019" s="253"/>
      <c r="D3019" s="253"/>
      <c r="E3019" s="253"/>
      <c r="F3019" s="265"/>
      <c r="G3019" s="253"/>
      <c r="H3019" s="253"/>
      <c r="I3019" s="100">
        <v>2023</v>
      </c>
      <c r="J3019" s="100">
        <v>2024</v>
      </c>
      <c r="K3019" s="100">
        <v>2025</v>
      </c>
      <c r="L3019" s="100">
        <v>2026</v>
      </c>
      <c r="M3019" s="100">
        <v>2027</v>
      </c>
      <c r="N3019" s="148" t="s">
        <v>426</v>
      </c>
    </row>
    <row r="3020" spans="1:14" ht="14.5" hidden="1">
      <c r="A3020" s="251"/>
      <c r="B3020" s="137"/>
      <c r="C3020" s="138"/>
      <c r="D3020" s="158"/>
      <c r="E3020" s="140"/>
      <c r="F3020" s="121"/>
      <c r="G3020" s="141" t="e">
        <f ca="1">_xludf.IFS(F3020=BASE_DATOS!R$2,"N/A",F3020=BASE_DATOS!R$3,"N/A",F3020=BASE_DATOS!R$4,"INDICAR",F3020=BASE_DATOS!R$7,"N/A",F3020=BASE_DATOS!R$5,"INDICAR",F3020=BASE_DATOS!R$6,"INDICAR",F3020=BASE_DATOS!R$8," INDICAR",F3020=BASE_DATOS!R$9," ")</f>
        <v>#NAME?</v>
      </c>
      <c r="H3020" s="121"/>
      <c r="I3020" s="122"/>
      <c r="J3020" s="122"/>
      <c r="K3020" s="122"/>
      <c r="L3020" s="122"/>
      <c r="M3020" s="122"/>
      <c r="N3020" s="123">
        <f t="shared" ref="N3020:N3052" si="76">SUM(I3020:M3020)</f>
        <v>0</v>
      </c>
    </row>
    <row r="3021" spans="1:14" ht="14.5" hidden="1">
      <c r="A3021" s="252"/>
      <c r="B3021" s="137"/>
      <c r="C3021" s="138"/>
      <c r="D3021" s="158"/>
      <c r="E3021" s="140"/>
      <c r="F3021" s="121"/>
      <c r="G3021" s="160" t="e">
        <f ca="1">_xludf.IFS(F3021=BASE_DATOS!R$2,"N/A",F3021=BASE_DATOS!R$3,"N/A",F3021=BASE_DATOS!R$4,"INDICAR",F3021=BASE_DATOS!R$7,"N/A",F3021=BASE_DATOS!R$5,"INDICAR",F3021=BASE_DATOS!R$6,"INDICAR",F3021=BASE_DATOS!R$8," INDICAR",F3021=BASE_DATOS!R$9," ")</f>
        <v>#NAME?</v>
      </c>
      <c r="H3021" s="121"/>
      <c r="I3021" s="122"/>
      <c r="J3021" s="122"/>
      <c r="K3021" s="122"/>
      <c r="L3021" s="122"/>
      <c r="M3021" s="122"/>
      <c r="N3021" s="123">
        <f t="shared" si="76"/>
        <v>0</v>
      </c>
    </row>
    <row r="3022" spans="1:14" ht="14.5" hidden="1">
      <c r="A3022" s="252"/>
      <c r="B3022" s="137"/>
      <c r="C3022" s="138"/>
      <c r="D3022" s="158"/>
      <c r="E3022" s="140"/>
      <c r="F3022" s="121"/>
      <c r="G3022" s="160" t="e">
        <f ca="1">_xludf.IFS(F3022=BASE_DATOS!R$2,"N/A",F3022=BASE_DATOS!R$3,"N/A",F3022=BASE_DATOS!R$4,"INDICAR",F3022=BASE_DATOS!R$7,"N/A",F3022=BASE_DATOS!R$5,"INDICAR",F3022=BASE_DATOS!R$6,"INDICAR",F3022=BASE_DATOS!R$8," INDICAR",F3022=BASE_DATOS!R$9," ")</f>
        <v>#NAME?</v>
      </c>
      <c r="H3022" s="121"/>
      <c r="I3022" s="122"/>
      <c r="J3022" s="122"/>
      <c r="K3022" s="122"/>
      <c r="L3022" s="122"/>
      <c r="M3022" s="122"/>
      <c r="N3022" s="123">
        <f t="shared" si="76"/>
        <v>0</v>
      </c>
    </row>
    <row r="3023" spans="1:14" ht="14.5" hidden="1">
      <c r="A3023" s="252"/>
      <c r="B3023" s="137"/>
      <c r="C3023" s="138"/>
      <c r="D3023" s="158"/>
      <c r="E3023" s="140"/>
      <c r="F3023" s="121"/>
      <c r="G3023" s="160" t="e">
        <f ca="1">_xludf.IFS(F3023=BASE_DATOS!R$2,"N/A",F3023=BASE_DATOS!R$3,"N/A",F3023=BASE_DATOS!R$4,"INDICAR",F3023=BASE_DATOS!R$7,"N/A",F3023=BASE_DATOS!R$5,"INDICAR",F3023=BASE_DATOS!R$6,"INDICAR",F3023=BASE_DATOS!R$8," INDICAR",F3023=BASE_DATOS!R$9," ")</f>
        <v>#NAME?</v>
      </c>
      <c r="H3023" s="121"/>
      <c r="I3023" s="122"/>
      <c r="J3023" s="122"/>
      <c r="K3023" s="122"/>
      <c r="L3023" s="122"/>
      <c r="M3023" s="122"/>
      <c r="N3023" s="123">
        <f t="shared" si="76"/>
        <v>0</v>
      </c>
    </row>
    <row r="3024" spans="1:14" ht="14.5" hidden="1">
      <c r="A3024" s="252"/>
      <c r="B3024" s="137"/>
      <c r="C3024" s="138"/>
      <c r="D3024" s="158"/>
      <c r="E3024" s="140"/>
      <c r="F3024" s="121"/>
      <c r="G3024" s="160" t="e">
        <f ca="1">_xludf.IFS(F3024=BASE_DATOS!R$2,"N/A",F3024=BASE_DATOS!R$3,"N/A",F3024=BASE_DATOS!R$4,"INDICAR",F3024=BASE_DATOS!R$7,"N/A",F3024=BASE_DATOS!R$5,"INDICAR",F3024=BASE_DATOS!R$6,"INDICAR",F3024=BASE_DATOS!R$8," INDICAR",F3024=BASE_DATOS!R$9," ")</f>
        <v>#NAME?</v>
      </c>
      <c r="H3024" s="121"/>
      <c r="I3024" s="122"/>
      <c r="J3024" s="122"/>
      <c r="K3024" s="122"/>
      <c r="L3024" s="122"/>
      <c r="M3024" s="122"/>
      <c r="N3024" s="123">
        <f t="shared" si="76"/>
        <v>0</v>
      </c>
    </row>
    <row r="3025" spans="1:14" ht="14.5" hidden="1">
      <c r="A3025" s="252"/>
      <c r="B3025" s="137"/>
      <c r="C3025" s="138"/>
      <c r="D3025" s="158"/>
      <c r="E3025" s="140"/>
      <c r="F3025" s="121"/>
      <c r="G3025" s="160" t="e">
        <f ca="1">_xludf.IFS(F3025=BASE_DATOS!R$2,"N/A",F3025=BASE_DATOS!R$3,"N/A",F3025=BASE_DATOS!R$4,"INDICAR",F3025=BASE_DATOS!R$7,"N/A",F3025=BASE_DATOS!R$5,"INDICAR",F3025=BASE_DATOS!R$6,"INDICAR",F3025=BASE_DATOS!R$8," INDICAR",F3025=BASE_DATOS!R$9," ")</f>
        <v>#NAME?</v>
      </c>
      <c r="H3025" s="121"/>
      <c r="I3025" s="122"/>
      <c r="J3025" s="122"/>
      <c r="K3025" s="122"/>
      <c r="L3025" s="122"/>
      <c r="M3025" s="122"/>
      <c r="N3025" s="123">
        <f t="shared" si="76"/>
        <v>0</v>
      </c>
    </row>
    <row r="3026" spans="1:14" ht="14.5" hidden="1">
      <c r="A3026" s="252"/>
      <c r="B3026" s="137"/>
      <c r="C3026" s="138"/>
      <c r="D3026" s="158"/>
      <c r="E3026" s="140"/>
      <c r="F3026" s="121"/>
      <c r="G3026" s="160" t="e">
        <f ca="1">_xludf.IFS(F3026=BASE_DATOS!R$2,"N/A",F3026=BASE_DATOS!R$3,"N/A",F3026=BASE_DATOS!R$4,"INDICAR",F3026=BASE_DATOS!R$7,"N/A",F3026=BASE_DATOS!R$5,"INDICAR",F3026=BASE_DATOS!R$6,"INDICAR",F3026=BASE_DATOS!R$8," INDICAR",F3026=BASE_DATOS!R$9," ")</f>
        <v>#NAME?</v>
      </c>
      <c r="H3026" s="121"/>
      <c r="I3026" s="122"/>
      <c r="J3026" s="122"/>
      <c r="K3026" s="122"/>
      <c r="L3026" s="122"/>
      <c r="M3026" s="122"/>
      <c r="N3026" s="123">
        <f t="shared" si="76"/>
        <v>0</v>
      </c>
    </row>
    <row r="3027" spans="1:14" ht="14.5" hidden="1">
      <c r="A3027" s="252"/>
      <c r="B3027" s="137"/>
      <c r="C3027" s="138"/>
      <c r="D3027" s="158"/>
      <c r="E3027" s="140"/>
      <c r="F3027" s="121"/>
      <c r="G3027" s="160" t="e">
        <f ca="1">_xludf.IFS(F3027=BASE_DATOS!R$2,"N/A",F3027=BASE_DATOS!R$3,"N/A",F3027=BASE_DATOS!R$4,"INDICAR",F3027=BASE_DATOS!R$7,"N/A",F3027=BASE_DATOS!R$5,"INDICAR",F3027=BASE_DATOS!R$6,"INDICAR",F3027=BASE_DATOS!R$8," INDICAR",F3027=BASE_DATOS!R$9," ")</f>
        <v>#NAME?</v>
      </c>
      <c r="H3027" s="121"/>
      <c r="I3027" s="122"/>
      <c r="J3027" s="122"/>
      <c r="K3027" s="122"/>
      <c r="L3027" s="122"/>
      <c r="M3027" s="122"/>
      <c r="N3027" s="123">
        <f t="shared" si="76"/>
        <v>0</v>
      </c>
    </row>
    <row r="3028" spans="1:14" ht="14.5" hidden="1">
      <c r="A3028" s="252"/>
      <c r="B3028" s="137"/>
      <c r="C3028" s="138"/>
      <c r="D3028" s="158"/>
      <c r="E3028" s="140"/>
      <c r="F3028" s="121"/>
      <c r="G3028" s="160" t="e">
        <f ca="1">_xludf.IFS(F3028=BASE_DATOS!R$2,"N/A",F3028=BASE_DATOS!R$3,"N/A",F3028=BASE_DATOS!R$4,"INDICAR",F3028=BASE_DATOS!R$7,"N/A",F3028=BASE_DATOS!R$5,"INDICAR",F3028=BASE_DATOS!R$6,"INDICAR",F3028=BASE_DATOS!R$8," INDICAR",F3028=BASE_DATOS!R$9," ")</f>
        <v>#NAME?</v>
      </c>
      <c r="H3028" s="121"/>
      <c r="I3028" s="122"/>
      <c r="J3028" s="122"/>
      <c r="K3028" s="122"/>
      <c r="L3028" s="122"/>
      <c r="M3028" s="122"/>
      <c r="N3028" s="123">
        <f t="shared" si="76"/>
        <v>0</v>
      </c>
    </row>
    <row r="3029" spans="1:14" ht="14.5" hidden="1">
      <c r="A3029" s="252"/>
      <c r="B3029" s="137"/>
      <c r="C3029" s="138"/>
      <c r="D3029" s="158"/>
      <c r="E3029" s="140"/>
      <c r="F3029" s="121"/>
      <c r="G3029" s="160" t="e">
        <f ca="1">_xludf.IFS(F3029=BASE_DATOS!R$2,"N/A",F3029=BASE_DATOS!R$3,"N/A",F3029=BASE_DATOS!R$4,"INDICAR",F3029=BASE_DATOS!R$7,"N/A",F3029=BASE_DATOS!R$5,"INDICAR",F3029=BASE_DATOS!R$6,"INDICAR",F3029=BASE_DATOS!R$8," INDICAR",F3029=BASE_DATOS!R$9," ")</f>
        <v>#NAME?</v>
      </c>
      <c r="H3029" s="121"/>
      <c r="I3029" s="122"/>
      <c r="J3029" s="122"/>
      <c r="K3029" s="122"/>
      <c r="L3029" s="122"/>
      <c r="M3029" s="122"/>
      <c r="N3029" s="123">
        <f t="shared" si="76"/>
        <v>0</v>
      </c>
    </row>
    <row r="3030" spans="1:14" ht="14.5" hidden="1">
      <c r="A3030" s="253"/>
      <c r="B3030" s="137"/>
      <c r="C3030" s="140"/>
      <c r="D3030" s="158"/>
      <c r="E3030" s="140"/>
      <c r="F3030" s="121"/>
      <c r="G3030" s="160" t="e">
        <f ca="1">_xludf.IFS(F3030=BASE_DATOS!R$2,"N/A",F3030=BASE_DATOS!R$3,"N/A",F3030=BASE_DATOS!R$4,"INDICAR",F3030=BASE_DATOS!R$7,"N/A",F3030=BASE_DATOS!R$5,"INDICAR",F3030=BASE_DATOS!R$6,"INDICAR",F3030=BASE_DATOS!R$8," INDICAR",F3030=BASE_DATOS!R$9," ")</f>
        <v>#NAME?</v>
      </c>
      <c r="H3030" s="121"/>
      <c r="I3030" s="122"/>
      <c r="J3030" s="122"/>
      <c r="K3030" s="122"/>
      <c r="L3030" s="122"/>
      <c r="M3030" s="122"/>
      <c r="N3030" s="123">
        <f t="shared" si="76"/>
        <v>0</v>
      </c>
    </row>
    <row r="3031" spans="1:14" ht="14.5" hidden="1">
      <c r="A3031" s="251"/>
      <c r="B3031" s="137"/>
      <c r="C3031" s="138"/>
      <c r="D3031" s="158"/>
      <c r="E3031" s="140"/>
      <c r="F3031" s="121"/>
      <c r="G3031" s="160" t="e">
        <f ca="1">_xludf.IFS(F3031=BASE_DATOS!R$2,"N/A",F3031=BASE_DATOS!R$3,"N/A",F3031=BASE_DATOS!R$4,"INDICAR",F3031=BASE_DATOS!R$7,"N/A",F3031=BASE_DATOS!R$5,"INDICAR",F3031=BASE_DATOS!R$6,"INDICAR",F3031=BASE_DATOS!R$8," INDICAR",F3031=BASE_DATOS!R$9," ")</f>
        <v>#NAME?</v>
      </c>
      <c r="H3031" s="121"/>
      <c r="I3031" s="122"/>
      <c r="J3031" s="122"/>
      <c r="K3031" s="122"/>
      <c r="L3031" s="122"/>
      <c r="M3031" s="122"/>
      <c r="N3031" s="123">
        <f t="shared" si="76"/>
        <v>0</v>
      </c>
    </row>
    <row r="3032" spans="1:14" ht="14.5" hidden="1">
      <c r="A3032" s="252"/>
      <c r="B3032" s="137"/>
      <c r="C3032" s="138"/>
      <c r="D3032" s="158"/>
      <c r="E3032" s="140"/>
      <c r="F3032" s="121"/>
      <c r="G3032" s="160" t="e">
        <f ca="1">_xludf.IFS(F3032=BASE_DATOS!R$2,"N/A",F3032=BASE_DATOS!R$3,"N/A",F3032=BASE_DATOS!R$4,"INDICAR",F3032=BASE_DATOS!R$7,"N/A",F3032=BASE_DATOS!R$5,"INDICAR",F3032=BASE_DATOS!R$6,"INDICAR",F3032=BASE_DATOS!R$8," INDICAR",F3032=BASE_DATOS!R$9," ")</f>
        <v>#NAME?</v>
      </c>
      <c r="H3032" s="121"/>
      <c r="I3032" s="122"/>
      <c r="J3032" s="122"/>
      <c r="K3032" s="122"/>
      <c r="L3032" s="122"/>
      <c r="M3032" s="122"/>
      <c r="N3032" s="123">
        <f t="shared" si="76"/>
        <v>0</v>
      </c>
    </row>
    <row r="3033" spans="1:14" ht="14.5" hidden="1">
      <c r="A3033" s="252"/>
      <c r="B3033" s="137"/>
      <c r="C3033" s="138"/>
      <c r="D3033" s="158"/>
      <c r="E3033" s="140"/>
      <c r="F3033" s="121"/>
      <c r="G3033" s="160" t="e">
        <f ca="1">_xludf.IFS(F3033=BASE_DATOS!R$2,"N/A",F3033=BASE_DATOS!R$3,"N/A",F3033=BASE_DATOS!R$4,"INDICAR",F3033=BASE_DATOS!R$7,"N/A",F3033=BASE_DATOS!R$5,"INDICAR",F3033=BASE_DATOS!R$6,"INDICAR",F3033=BASE_DATOS!R$8," INDICAR",F3033=BASE_DATOS!R$9," ")</f>
        <v>#NAME?</v>
      </c>
      <c r="H3033" s="121"/>
      <c r="I3033" s="122"/>
      <c r="J3033" s="122"/>
      <c r="K3033" s="122"/>
      <c r="L3033" s="122"/>
      <c r="M3033" s="122"/>
      <c r="N3033" s="123">
        <f t="shared" si="76"/>
        <v>0</v>
      </c>
    </row>
    <row r="3034" spans="1:14" ht="14.5" hidden="1">
      <c r="A3034" s="252"/>
      <c r="B3034" s="137"/>
      <c r="C3034" s="138"/>
      <c r="D3034" s="158"/>
      <c r="E3034" s="140"/>
      <c r="F3034" s="121"/>
      <c r="G3034" s="160" t="e">
        <f ca="1">_xludf.IFS(F3034=BASE_DATOS!R$2,"N/A",F3034=BASE_DATOS!R$3,"N/A",F3034=BASE_DATOS!R$4,"INDICAR",F3034=BASE_DATOS!R$7,"N/A",F3034=BASE_DATOS!R$5,"INDICAR",F3034=BASE_DATOS!R$6,"INDICAR",F3034=BASE_DATOS!R$8," INDICAR",F3034=BASE_DATOS!R$9," ")</f>
        <v>#NAME?</v>
      </c>
      <c r="H3034" s="121"/>
      <c r="I3034" s="122"/>
      <c r="J3034" s="122"/>
      <c r="K3034" s="122"/>
      <c r="L3034" s="122"/>
      <c r="M3034" s="122"/>
      <c r="N3034" s="123">
        <f t="shared" si="76"/>
        <v>0</v>
      </c>
    </row>
    <row r="3035" spans="1:14" ht="14.5" hidden="1">
      <c r="A3035" s="252"/>
      <c r="B3035" s="137"/>
      <c r="C3035" s="138"/>
      <c r="D3035" s="158"/>
      <c r="E3035" s="140"/>
      <c r="F3035" s="121"/>
      <c r="G3035" s="160" t="e">
        <f ca="1">_xludf.IFS(F3035=BASE_DATOS!R$2,"N/A",F3035=BASE_DATOS!R$3,"N/A",F3035=BASE_DATOS!R$4,"INDICAR",F3035=BASE_DATOS!R$7,"N/A",F3035=BASE_DATOS!R$5,"INDICAR",F3035=BASE_DATOS!R$6,"INDICAR",F3035=BASE_DATOS!R$8," INDICAR",F3035=BASE_DATOS!R$9," ")</f>
        <v>#NAME?</v>
      </c>
      <c r="H3035" s="121"/>
      <c r="I3035" s="122"/>
      <c r="J3035" s="122"/>
      <c r="K3035" s="122"/>
      <c r="L3035" s="122"/>
      <c r="M3035" s="122"/>
      <c r="N3035" s="123">
        <f t="shared" si="76"/>
        <v>0</v>
      </c>
    </row>
    <row r="3036" spans="1:14" ht="14.5" hidden="1">
      <c r="A3036" s="252"/>
      <c r="B3036" s="137"/>
      <c r="C3036" s="138"/>
      <c r="D3036" s="158"/>
      <c r="E3036" s="140"/>
      <c r="F3036" s="121"/>
      <c r="G3036" s="160" t="e">
        <f ca="1">_xludf.IFS(F3036=BASE_DATOS!R$2,"N/A",F3036=BASE_DATOS!R$3,"N/A",F3036=BASE_DATOS!R$4,"INDICAR",F3036=BASE_DATOS!R$7,"N/A",F3036=BASE_DATOS!R$5,"INDICAR",F3036=BASE_DATOS!R$6,"INDICAR",F3036=BASE_DATOS!R$8," INDICAR",F3036=BASE_DATOS!R$9," ")</f>
        <v>#NAME?</v>
      </c>
      <c r="H3036" s="121"/>
      <c r="I3036" s="122"/>
      <c r="J3036" s="122"/>
      <c r="K3036" s="122"/>
      <c r="L3036" s="122"/>
      <c r="M3036" s="122"/>
      <c r="N3036" s="123">
        <f t="shared" si="76"/>
        <v>0</v>
      </c>
    </row>
    <row r="3037" spans="1:14" ht="14.5" hidden="1">
      <c r="A3037" s="252"/>
      <c r="B3037" s="137"/>
      <c r="C3037" s="138"/>
      <c r="D3037" s="158"/>
      <c r="E3037" s="140"/>
      <c r="F3037" s="121"/>
      <c r="G3037" s="160" t="e">
        <f ca="1">_xludf.IFS(F3037=BASE_DATOS!R$2,"N/A",F3037=BASE_DATOS!R$3,"N/A",F3037=BASE_DATOS!R$4,"INDICAR",F3037=BASE_DATOS!R$7,"N/A",F3037=BASE_DATOS!R$5,"INDICAR",F3037=BASE_DATOS!R$6,"INDICAR",F3037=BASE_DATOS!R$8," INDICAR",F3037=BASE_DATOS!R$9," ")</f>
        <v>#NAME?</v>
      </c>
      <c r="H3037" s="121"/>
      <c r="I3037" s="122"/>
      <c r="J3037" s="122"/>
      <c r="K3037" s="122"/>
      <c r="L3037" s="122"/>
      <c r="M3037" s="122"/>
      <c r="N3037" s="123">
        <f t="shared" si="76"/>
        <v>0</v>
      </c>
    </row>
    <row r="3038" spans="1:14" ht="14.5" hidden="1">
      <c r="A3038" s="252"/>
      <c r="B3038" s="137"/>
      <c r="C3038" s="138"/>
      <c r="D3038" s="158"/>
      <c r="E3038" s="140"/>
      <c r="F3038" s="121"/>
      <c r="G3038" s="160" t="e">
        <f ca="1">_xludf.IFS(F3038=BASE_DATOS!R$2,"N/A",F3038=BASE_DATOS!R$3,"N/A",F3038=BASE_DATOS!R$4,"INDICAR",F3038=BASE_DATOS!R$7,"N/A",F3038=BASE_DATOS!R$5,"INDICAR",F3038=BASE_DATOS!R$6,"INDICAR",F3038=BASE_DATOS!R$8," INDICAR",F3038=BASE_DATOS!R$9," ")</f>
        <v>#NAME?</v>
      </c>
      <c r="H3038" s="121"/>
      <c r="I3038" s="122"/>
      <c r="J3038" s="122"/>
      <c r="K3038" s="122"/>
      <c r="L3038" s="122"/>
      <c r="M3038" s="122"/>
      <c r="N3038" s="123">
        <f t="shared" si="76"/>
        <v>0</v>
      </c>
    </row>
    <row r="3039" spans="1:14" ht="14.5" hidden="1">
      <c r="A3039" s="252"/>
      <c r="B3039" s="137"/>
      <c r="C3039" s="138"/>
      <c r="D3039" s="158"/>
      <c r="E3039" s="140"/>
      <c r="F3039" s="121"/>
      <c r="G3039" s="160" t="e">
        <f ca="1">_xludf.IFS(F3039=BASE_DATOS!R$2,"N/A",F3039=BASE_DATOS!R$3,"N/A",F3039=BASE_DATOS!R$4,"INDICAR",F3039=BASE_DATOS!R$7,"N/A",F3039=BASE_DATOS!R$5,"INDICAR",F3039=BASE_DATOS!R$6,"INDICAR",F3039=BASE_DATOS!R$8," INDICAR",F3039=BASE_DATOS!R$9," ")</f>
        <v>#NAME?</v>
      </c>
      <c r="H3039" s="121"/>
      <c r="I3039" s="122"/>
      <c r="J3039" s="122"/>
      <c r="K3039" s="122"/>
      <c r="L3039" s="122"/>
      <c r="M3039" s="122"/>
      <c r="N3039" s="123">
        <f t="shared" si="76"/>
        <v>0</v>
      </c>
    </row>
    <row r="3040" spans="1:14" ht="14.5" hidden="1">
      <c r="A3040" s="252"/>
      <c r="B3040" s="137"/>
      <c r="C3040" s="138"/>
      <c r="D3040" s="158"/>
      <c r="E3040" s="140"/>
      <c r="F3040" s="121"/>
      <c r="G3040" s="160" t="e">
        <f ca="1">_xludf.IFS(F3040=BASE_DATOS!R$2,"N/A",F3040=BASE_DATOS!R$3,"N/A",F3040=BASE_DATOS!R$4,"INDICAR",F3040=BASE_DATOS!R$7,"N/A",F3040=BASE_DATOS!R$5,"INDICAR",F3040=BASE_DATOS!R$6,"INDICAR",F3040=BASE_DATOS!R$8," INDICAR",F3040=BASE_DATOS!R$9," ")</f>
        <v>#NAME?</v>
      </c>
      <c r="H3040" s="121"/>
      <c r="I3040" s="122"/>
      <c r="J3040" s="122"/>
      <c r="K3040" s="122"/>
      <c r="L3040" s="122"/>
      <c r="M3040" s="122"/>
      <c r="N3040" s="123">
        <f t="shared" si="76"/>
        <v>0</v>
      </c>
    </row>
    <row r="3041" spans="1:14" ht="14.5" hidden="1">
      <c r="A3041" s="253"/>
      <c r="B3041" s="137"/>
      <c r="C3041" s="140"/>
      <c r="D3041" s="158"/>
      <c r="E3041" s="140"/>
      <c r="F3041" s="121"/>
      <c r="G3041" s="160" t="e">
        <f ca="1">_xludf.IFS(F3041=BASE_DATOS!R$2,"N/A",F3041=BASE_DATOS!R$3,"N/A",F3041=BASE_DATOS!R$4,"INDICAR",F3041=BASE_DATOS!R$7,"N/A",F3041=BASE_DATOS!R$5,"INDICAR",F3041=BASE_DATOS!R$6,"INDICAR",F3041=BASE_DATOS!R$8," INDICAR",F3041=BASE_DATOS!R$9," ")</f>
        <v>#NAME?</v>
      </c>
      <c r="H3041" s="121"/>
      <c r="I3041" s="122"/>
      <c r="J3041" s="122"/>
      <c r="K3041" s="122"/>
      <c r="L3041" s="122"/>
      <c r="M3041" s="122"/>
      <c r="N3041" s="123">
        <f t="shared" si="76"/>
        <v>0</v>
      </c>
    </row>
    <row r="3042" spans="1:14" ht="14.5" hidden="1">
      <c r="A3042" s="251"/>
      <c r="B3042" s="137"/>
      <c r="C3042" s="138"/>
      <c r="D3042" s="158"/>
      <c r="E3042" s="140"/>
      <c r="F3042" s="121"/>
      <c r="G3042" s="160" t="e">
        <f ca="1">_xludf.IFS(F3042=BASE_DATOS!R$2,"N/A",F3042=BASE_DATOS!R$3,"N/A",F3042=BASE_DATOS!R$4,"INDICAR",F3042=BASE_DATOS!R$7,"N/A",F3042=BASE_DATOS!R$5,"INDICAR",F3042=BASE_DATOS!R$6,"INDICAR",F3042=BASE_DATOS!R$8," INDICAR",F3042=BASE_DATOS!R$9," ")</f>
        <v>#NAME?</v>
      </c>
      <c r="H3042" s="121"/>
      <c r="I3042" s="122"/>
      <c r="J3042" s="122"/>
      <c r="K3042" s="122"/>
      <c r="L3042" s="122"/>
      <c r="M3042" s="122"/>
      <c r="N3042" s="123">
        <f t="shared" si="76"/>
        <v>0</v>
      </c>
    </row>
    <row r="3043" spans="1:14" ht="14.5" hidden="1">
      <c r="A3043" s="252"/>
      <c r="B3043" s="137"/>
      <c r="C3043" s="138"/>
      <c r="D3043" s="158"/>
      <c r="E3043" s="140"/>
      <c r="F3043" s="121"/>
      <c r="G3043" s="160" t="e">
        <f ca="1">_xludf.IFS(F3043=BASE_DATOS!R$2,"N/A",F3043=BASE_DATOS!R$3,"N/A",F3043=BASE_DATOS!R$4,"INDICAR",F3043=BASE_DATOS!R$7,"N/A",F3043=BASE_DATOS!R$5,"INDICAR",F3043=BASE_DATOS!R$6,"INDICAR",F3043=BASE_DATOS!R$8," INDICAR",F3043=BASE_DATOS!R$9," ")</f>
        <v>#NAME?</v>
      </c>
      <c r="H3043" s="121"/>
      <c r="I3043" s="122"/>
      <c r="J3043" s="122"/>
      <c r="K3043" s="122"/>
      <c r="L3043" s="122"/>
      <c r="M3043" s="122"/>
      <c r="N3043" s="123">
        <f t="shared" si="76"/>
        <v>0</v>
      </c>
    </row>
    <row r="3044" spans="1:14" ht="14.5" hidden="1">
      <c r="A3044" s="252"/>
      <c r="B3044" s="137"/>
      <c r="C3044" s="138"/>
      <c r="D3044" s="158"/>
      <c r="E3044" s="140"/>
      <c r="F3044" s="121"/>
      <c r="G3044" s="160" t="e">
        <f ca="1">_xludf.IFS(F3044=BASE_DATOS!R$2,"N/A",F3044=BASE_DATOS!R$3,"N/A",F3044=BASE_DATOS!R$4,"INDICAR",F3044=BASE_DATOS!R$7,"N/A",F3044=BASE_DATOS!R$5,"INDICAR",F3044=BASE_DATOS!R$6,"INDICAR",F3044=BASE_DATOS!R$8," INDICAR",F3044=BASE_DATOS!R$9," ")</f>
        <v>#NAME?</v>
      </c>
      <c r="H3044" s="121"/>
      <c r="I3044" s="122"/>
      <c r="J3044" s="122"/>
      <c r="K3044" s="122"/>
      <c r="L3044" s="122"/>
      <c r="M3044" s="122"/>
      <c r="N3044" s="123">
        <f t="shared" si="76"/>
        <v>0</v>
      </c>
    </row>
    <row r="3045" spans="1:14" ht="14.5" hidden="1">
      <c r="A3045" s="252"/>
      <c r="B3045" s="137"/>
      <c r="C3045" s="138"/>
      <c r="D3045" s="158"/>
      <c r="E3045" s="140"/>
      <c r="F3045" s="121"/>
      <c r="G3045" s="160" t="e">
        <f ca="1">_xludf.IFS(F3045=BASE_DATOS!R$2,"N/A",F3045=BASE_DATOS!R$3,"N/A",F3045=BASE_DATOS!R$4,"INDICAR",F3045=BASE_DATOS!R$7,"N/A",F3045=BASE_DATOS!R$5,"INDICAR",F3045=BASE_DATOS!R$6,"INDICAR",F3045=BASE_DATOS!R$8," INDICAR",F3045=BASE_DATOS!R$9," ")</f>
        <v>#NAME?</v>
      </c>
      <c r="H3045" s="121"/>
      <c r="I3045" s="122"/>
      <c r="J3045" s="122"/>
      <c r="K3045" s="122"/>
      <c r="L3045" s="122"/>
      <c r="M3045" s="122"/>
      <c r="N3045" s="123">
        <f t="shared" si="76"/>
        <v>0</v>
      </c>
    </row>
    <row r="3046" spans="1:14" ht="14.5" hidden="1">
      <c r="A3046" s="252"/>
      <c r="B3046" s="137"/>
      <c r="C3046" s="138"/>
      <c r="D3046" s="158"/>
      <c r="E3046" s="140"/>
      <c r="F3046" s="121"/>
      <c r="G3046" s="160" t="e">
        <f ca="1">_xludf.IFS(F3046=BASE_DATOS!R$2,"N/A",F3046=BASE_DATOS!R$3,"N/A",F3046=BASE_DATOS!R$4,"INDICAR",F3046=BASE_DATOS!R$7,"N/A",F3046=BASE_DATOS!R$5,"INDICAR",F3046=BASE_DATOS!R$6,"INDICAR",F3046=BASE_DATOS!R$8," INDICAR",F3046=BASE_DATOS!R$9," ")</f>
        <v>#NAME?</v>
      </c>
      <c r="H3046" s="121"/>
      <c r="I3046" s="122"/>
      <c r="J3046" s="122"/>
      <c r="K3046" s="122"/>
      <c r="L3046" s="122"/>
      <c r="M3046" s="122"/>
      <c r="N3046" s="123">
        <f t="shared" si="76"/>
        <v>0</v>
      </c>
    </row>
    <row r="3047" spans="1:14" ht="14.5" hidden="1">
      <c r="A3047" s="252"/>
      <c r="B3047" s="137"/>
      <c r="C3047" s="138"/>
      <c r="D3047" s="158"/>
      <c r="E3047" s="140"/>
      <c r="F3047" s="121"/>
      <c r="G3047" s="160" t="e">
        <f ca="1">_xludf.IFS(F3047=BASE_DATOS!R$2,"N/A",F3047=BASE_DATOS!R$3,"N/A",F3047=BASE_DATOS!R$4,"INDICAR",F3047=BASE_DATOS!R$7,"N/A",F3047=BASE_DATOS!R$5,"INDICAR",F3047=BASE_DATOS!R$6,"INDICAR",F3047=BASE_DATOS!R$8," INDICAR",F3047=BASE_DATOS!R$9," ")</f>
        <v>#NAME?</v>
      </c>
      <c r="H3047" s="121"/>
      <c r="I3047" s="122"/>
      <c r="J3047" s="122"/>
      <c r="K3047" s="122"/>
      <c r="L3047" s="122"/>
      <c r="M3047" s="122"/>
      <c r="N3047" s="123">
        <f t="shared" si="76"/>
        <v>0</v>
      </c>
    </row>
    <row r="3048" spans="1:14" ht="14.5" hidden="1">
      <c r="A3048" s="252"/>
      <c r="B3048" s="137"/>
      <c r="C3048" s="138"/>
      <c r="D3048" s="158"/>
      <c r="E3048" s="140"/>
      <c r="F3048" s="121"/>
      <c r="G3048" s="160" t="e">
        <f ca="1">_xludf.IFS(F3048=BASE_DATOS!R$2,"N/A",F3048=BASE_DATOS!R$3,"N/A",F3048=BASE_DATOS!R$4,"INDICAR",F3048=BASE_DATOS!R$7,"N/A",F3048=BASE_DATOS!R$5,"INDICAR",F3048=BASE_DATOS!R$6,"INDICAR",F3048=BASE_DATOS!R$8," INDICAR",F3048=BASE_DATOS!R$9," ")</f>
        <v>#NAME?</v>
      </c>
      <c r="H3048" s="121"/>
      <c r="I3048" s="122"/>
      <c r="J3048" s="122"/>
      <c r="K3048" s="122"/>
      <c r="L3048" s="122"/>
      <c r="M3048" s="122"/>
      <c r="N3048" s="123">
        <f t="shared" si="76"/>
        <v>0</v>
      </c>
    </row>
    <row r="3049" spans="1:14" ht="14.5" hidden="1">
      <c r="A3049" s="252"/>
      <c r="B3049" s="137"/>
      <c r="C3049" s="138"/>
      <c r="D3049" s="158"/>
      <c r="E3049" s="140"/>
      <c r="F3049" s="121"/>
      <c r="G3049" s="160" t="e">
        <f ca="1">_xludf.IFS(F3049=BASE_DATOS!R$2,"N/A",F3049=BASE_DATOS!R$3,"N/A",F3049=BASE_DATOS!R$4,"INDICAR",F3049=BASE_DATOS!R$7,"N/A",F3049=BASE_DATOS!R$5,"INDICAR",F3049=BASE_DATOS!R$6,"INDICAR",F3049=BASE_DATOS!R$8," INDICAR",F3049=BASE_DATOS!R$9," ")</f>
        <v>#NAME?</v>
      </c>
      <c r="H3049" s="121"/>
      <c r="I3049" s="122"/>
      <c r="J3049" s="122"/>
      <c r="K3049" s="122"/>
      <c r="L3049" s="122"/>
      <c r="M3049" s="122"/>
      <c r="N3049" s="123">
        <f t="shared" si="76"/>
        <v>0</v>
      </c>
    </row>
    <row r="3050" spans="1:14" ht="14.5" hidden="1">
      <c r="A3050" s="252"/>
      <c r="B3050" s="137"/>
      <c r="C3050" s="138"/>
      <c r="D3050" s="158"/>
      <c r="E3050" s="140"/>
      <c r="F3050" s="121"/>
      <c r="G3050" s="160" t="e">
        <f ca="1">_xludf.IFS(F3050=BASE_DATOS!R$2,"N/A",F3050=BASE_DATOS!R$3,"N/A",F3050=BASE_DATOS!R$4,"INDICAR",F3050=BASE_DATOS!R$7,"N/A",F3050=BASE_DATOS!R$5,"INDICAR",F3050=BASE_DATOS!R$6,"INDICAR",F3050=BASE_DATOS!R$8," INDICAR",F3050=BASE_DATOS!R$9," ")</f>
        <v>#NAME?</v>
      </c>
      <c r="H3050" s="121"/>
      <c r="I3050" s="122"/>
      <c r="J3050" s="122"/>
      <c r="K3050" s="122"/>
      <c r="L3050" s="122"/>
      <c r="M3050" s="122"/>
      <c r="N3050" s="123">
        <f t="shared" si="76"/>
        <v>0</v>
      </c>
    </row>
    <row r="3051" spans="1:14" ht="14.5" hidden="1">
      <c r="A3051" s="252"/>
      <c r="B3051" s="137"/>
      <c r="C3051" s="138"/>
      <c r="D3051" s="158"/>
      <c r="E3051" s="140"/>
      <c r="F3051" s="121"/>
      <c r="G3051" s="160" t="e">
        <f ca="1">_xludf.IFS(F3051=BASE_DATOS!R$2,"N/A",F3051=BASE_DATOS!R$3,"N/A",F3051=BASE_DATOS!R$4,"INDICAR",F3051=BASE_DATOS!R$7,"N/A",F3051=BASE_DATOS!R$5,"INDICAR",F3051=BASE_DATOS!R$6,"INDICAR",F3051=BASE_DATOS!R$8," INDICAR",F3051=BASE_DATOS!R$9," ")</f>
        <v>#NAME?</v>
      </c>
      <c r="H3051" s="121"/>
      <c r="I3051" s="122"/>
      <c r="J3051" s="122"/>
      <c r="K3051" s="122"/>
      <c r="L3051" s="122"/>
      <c r="M3051" s="122"/>
      <c r="N3051" s="123">
        <f t="shared" si="76"/>
        <v>0</v>
      </c>
    </row>
    <row r="3052" spans="1:14" ht="14.5" hidden="1">
      <c r="A3052" s="253"/>
      <c r="B3052" s="137"/>
      <c r="C3052" s="140"/>
      <c r="D3052" s="158"/>
      <c r="E3052" s="140"/>
      <c r="F3052" s="121"/>
      <c r="G3052" s="160" t="e">
        <f ca="1">_xludf.IFS(F3052=BASE_DATOS!R$2,"N/A",F3052=BASE_DATOS!R$3,"N/A",F3052=BASE_DATOS!R$4,"INDICAR",F3052=BASE_DATOS!R$7,"N/A",F3052=BASE_DATOS!R$5,"INDICAR",F3052=BASE_DATOS!R$6,"INDICAR",F3052=BASE_DATOS!R$8," INDICAR",F3052=BASE_DATOS!R$9," ")</f>
        <v>#NAME?</v>
      </c>
      <c r="H3052" s="121"/>
      <c r="I3052" s="122"/>
      <c r="J3052" s="122"/>
      <c r="K3052" s="122"/>
      <c r="L3052" s="122"/>
      <c r="M3052" s="122"/>
      <c r="N3052" s="123">
        <f t="shared" si="76"/>
        <v>0</v>
      </c>
    </row>
    <row r="3053" spans="1:14" ht="14.5" hidden="1">
      <c r="A3053" s="142"/>
      <c r="B3053" s="143"/>
      <c r="C3053" s="142"/>
      <c r="D3053" s="142"/>
      <c r="E3053" s="142"/>
      <c r="F3053" s="142"/>
      <c r="G3053" s="142"/>
      <c r="H3053" s="142"/>
      <c r="I3053" s="142"/>
      <c r="J3053" s="143"/>
      <c r="K3053" s="143"/>
      <c r="L3053" s="143"/>
      <c r="M3053" s="143"/>
      <c r="N3053" s="144"/>
    </row>
    <row r="3054" spans="1:14" ht="14.5" hidden="1">
      <c r="A3054" s="145"/>
      <c r="B3054" s="146"/>
      <c r="C3054" s="145"/>
      <c r="D3054" s="145"/>
      <c r="E3054" s="145"/>
      <c r="F3054" s="145"/>
      <c r="G3054" s="145"/>
      <c r="H3054" s="145"/>
      <c r="I3054" s="145"/>
      <c r="J3054" s="146"/>
      <c r="K3054" s="146"/>
      <c r="L3054" s="146"/>
      <c r="M3054" s="146"/>
      <c r="N3054" s="147"/>
    </row>
    <row r="3055" spans="1:14" ht="21" hidden="1" customHeight="1">
      <c r="A3055" s="254" t="s">
        <v>413</v>
      </c>
      <c r="B3055" s="255"/>
      <c r="C3055" s="254"/>
      <c r="D3055" s="256"/>
      <c r="E3055" s="256"/>
      <c r="F3055" s="256"/>
      <c r="G3055" s="256"/>
      <c r="H3055" s="256"/>
      <c r="I3055" s="256"/>
      <c r="J3055" s="256"/>
      <c r="K3055" s="256"/>
      <c r="L3055" s="256"/>
      <c r="M3055" s="256"/>
      <c r="N3055" s="255"/>
    </row>
    <row r="3056" spans="1:14" ht="31" hidden="1">
      <c r="A3056" s="99" t="s">
        <v>19</v>
      </c>
      <c r="B3056" s="254"/>
      <c r="C3056" s="255"/>
      <c r="D3056" s="99" t="s">
        <v>447</v>
      </c>
      <c r="E3056" s="258" t="e">
        <f t="array" ref="E3056">INDEX(BASE_DATOS!U$2:U$103,MATCH(C3055,BASE_DATOS!W$2:W$103,0))</f>
        <v>#N/A</v>
      </c>
      <c r="F3056" s="256"/>
      <c r="G3056" s="256"/>
      <c r="H3056" s="256"/>
      <c r="I3056" s="256"/>
      <c r="J3056" s="256"/>
      <c r="K3056" s="256"/>
      <c r="L3056" s="256"/>
      <c r="M3056" s="256"/>
      <c r="N3056" s="255"/>
    </row>
    <row r="3057" spans="1:14" ht="27.75" hidden="1" customHeight="1">
      <c r="A3057" s="259" t="s">
        <v>415</v>
      </c>
      <c r="B3057" s="277"/>
      <c r="C3057" s="261"/>
      <c r="D3057" s="262"/>
      <c r="E3057" s="268" t="s">
        <v>416</v>
      </c>
      <c r="F3057" s="273" t="e">
        <f t="array" ref="F3057">INDEX(BASE_DATOS!Y$2:Y$103,MATCH(B3057,BASE_DATOS!X$2:X$103,0))</f>
        <v>#N/A</v>
      </c>
      <c r="G3057" s="247"/>
      <c r="H3057" s="247"/>
      <c r="I3057" s="274" t="s">
        <v>417</v>
      </c>
      <c r="J3057" s="283" t="e">
        <f t="array" ref="J3057">INDEX(BASE_DATOS!Z$2:Z$103,MATCH(B3057,BASE_DATOS!X$2:X$103,0))</f>
        <v>#N/A</v>
      </c>
      <c r="K3057" s="256"/>
      <c r="L3057" s="256"/>
      <c r="M3057" s="256"/>
      <c r="N3057" s="255"/>
    </row>
    <row r="3058" spans="1:14" ht="27.75" hidden="1" customHeight="1">
      <c r="A3058" s="252"/>
      <c r="B3058" s="263"/>
      <c r="C3058" s="247"/>
      <c r="D3058" s="264"/>
      <c r="E3058" s="252"/>
      <c r="F3058" s="247"/>
      <c r="G3058" s="247"/>
      <c r="H3058" s="247"/>
      <c r="I3058" s="252"/>
      <c r="J3058" s="276"/>
      <c r="K3058" s="256"/>
      <c r="L3058" s="256"/>
      <c r="M3058" s="256"/>
      <c r="N3058" s="255"/>
    </row>
    <row r="3059" spans="1:14" ht="27.75" hidden="1" customHeight="1">
      <c r="A3059" s="252"/>
      <c r="B3059" s="263"/>
      <c r="C3059" s="247"/>
      <c r="D3059" s="264"/>
      <c r="E3059" s="252"/>
      <c r="F3059" s="247"/>
      <c r="G3059" s="247"/>
      <c r="H3059" s="247"/>
      <c r="I3059" s="252"/>
      <c r="J3059" s="276"/>
      <c r="K3059" s="256"/>
      <c r="L3059" s="256"/>
      <c r="M3059" s="256"/>
      <c r="N3059" s="255"/>
    </row>
    <row r="3060" spans="1:14" ht="27.75" hidden="1" customHeight="1">
      <c r="A3060" s="253"/>
      <c r="B3060" s="265"/>
      <c r="C3060" s="266"/>
      <c r="D3060" s="267"/>
      <c r="E3060" s="253"/>
      <c r="F3060" s="266"/>
      <c r="G3060" s="266"/>
      <c r="H3060" s="266"/>
      <c r="I3060" s="253"/>
      <c r="J3060" s="276"/>
      <c r="K3060" s="256"/>
      <c r="L3060" s="256"/>
      <c r="M3060" s="256"/>
      <c r="N3060" s="255"/>
    </row>
    <row r="3061" spans="1:14" ht="23.25" hidden="1" customHeight="1">
      <c r="A3061" s="269" t="s">
        <v>418</v>
      </c>
      <c r="B3061" s="269" t="s">
        <v>419</v>
      </c>
      <c r="C3061" s="270" t="s">
        <v>420</v>
      </c>
      <c r="D3061" s="269" t="s">
        <v>421</v>
      </c>
      <c r="E3061" s="269" t="s">
        <v>422</v>
      </c>
      <c r="F3061" s="272" t="s">
        <v>16</v>
      </c>
      <c r="G3061" s="269" t="s">
        <v>423</v>
      </c>
      <c r="H3061" s="269" t="s">
        <v>424</v>
      </c>
      <c r="I3061" s="271" t="s">
        <v>425</v>
      </c>
      <c r="J3061" s="256"/>
      <c r="K3061" s="256"/>
      <c r="L3061" s="256"/>
      <c r="M3061" s="256"/>
      <c r="N3061" s="255"/>
    </row>
    <row r="3062" spans="1:14" ht="23.25" hidden="1" customHeight="1">
      <c r="A3062" s="253"/>
      <c r="B3062" s="253"/>
      <c r="C3062" s="253"/>
      <c r="D3062" s="253"/>
      <c r="E3062" s="253"/>
      <c r="F3062" s="265"/>
      <c r="G3062" s="253"/>
      <c r="H3062" s="253"/>
      <c r="I3062" s="100">
        <v>2023</v>
      </c>
      <c r="J3062" s="100">
        <v>2024</v>
      </c>
      <c r="K3062" s="100">
        <v>2025</v>
      </c>
      <c r="L3062" s="100">
        <v>2026</v>
      </c>
      <c r="M3062" s="100">
        <v>2027</v>
      </c>
      <c r="N3062" s="148" t="s">
        <v>426</v>
      </c>
    </row>
    <row r="3063" spans="1:14" ht="14.5" hidden="1">
      <c r="A3063" s="251"/>
      <c r="B3063" s="137"/>
      <c r="C3063" s="138"/>
      <c r="D3063" s="158"/>
      <c r="E3063" s="140"/>
      <c r="F3063" s="121"/>
      <c r="G3063" s="141" t="e">
        <f ca="1">_xludf.IFS(F3063=BASE_DATOS!R$2,"N/A",F3063=BASE_DATOS!R$3,"N/A",F3063=BASE_DATOS!R$4,"INDICAR",F3063=BASE_DATOS!R$7,"N/A",F3063=BASE_DATOS!R$5,"INDICAR",F3063=BASE_DATOS!R$6,"INDICAR",F3063=BASE_DATOS!R$8," INDICAR",F3063=BASE_DATOS!R$9," ")</f>
        <v>#NAME?</v>
      </c>
      <c r="H3063" s="121"/>
      <c r="I3063" s="122"/>
      <c r="J3063" s="122"/>
      <c r="K3063" s="122"/>
      <c r="L3063" s="122"/>
      <c r="M3063" s="122"/>
      <c r="N3063" s="123">
        <f t="shared" ref="N3063:N3095" si="77">SUM(I3063:M3063)</f>
        <v>0</v>
      </c>
    </row>
    <row r="3064" spans="1:14" ht="14.5" hidden="1">
      <c r="A3064" s="252"/>
      <c r="B3064" s="137"/>
      <c r="C3064" s="138"/>
      <c r="D3064" s="158"/>
      <c r="E3064" s="140"/>
      <c r="F3064" s="121"/>
      <c r="G3064" s="160" t="e">
        <f ca="1">_xludf.IFS(F3064=BASE_DATOS!R$2,"N/A",F3064=BASE_DATOS!R$3,"N/A",F3064=BASE_DATOS!R$4,"INDICAR",F3064=BASE_DATOS!R$7,"N/A",F3064=BASE_DATOS!R$5,"INDICAR",F3064=BASE_DATOS!R$6,"INDICAR",F3064=BASE_DATOS!R$8," INDICAR",F3064=BASE_DATOS!R$9," ")</f>
        <v>#NAME?</v>
      </c>
      <c r="H3064" s="121"/>
      <c r="I3064" s="122"/>
      <c r="J3064" s="122"/>
      <c r="K3064" s="122"/>
      <c r="L3064" s="122"/>
      <c r="M3064" s="122"/>
      <c r="N3064" s="123">
        <f t="shared" si="77"/>
        <v>0</v>
      </c>
    </row>
    <row r="3065" spans="1:14" ht="14.5" hidden="1">
      <c r="A3065" s="252"/>
      <c r="B3065" s="137"/>
      <c r="C3065" s="138"/>
      <c r="D3065" s="158"/>
      <c r="E3065" s="140"/>
      <c r="F3065" s="121"/>
      <c r="G3065" s="160" t="e">
        <f ca="1">_xludf.IFS(F3065=BASE_DATOS!R$2,"N/A",F3065=BASE_DATOS!R$3,"N/A",F3065=BASE_DATOS!R$4,"INDICAR",F3065=BASE_DATOS!R$7,"N/A",F3065=BASE_DATOS!R$5,"INDICAR",F3065=BASE_DATOS!R$6,"INDICAR",F3065=BASE_DATOS!R$8," INDICAR",F3065=BASE_DATOS!R$9," ")</f>
        <v>#NAME?</v>
      </c>
      <c r="H3065" s="121"/>
      <c r="I3065" s="122"/>
      <c r="J3065" s="122"/>
      <c r="K3065" s="122"/>
      <c r="L3065" s="122"/>
      <c r="M3065" s="122"/>
      <c r="N3065" s="123">
        <f t="shared" si="77"/>
        <v>0</v>
      </c>
    </row>
    <row r="3066" spans="1:14" ht="14.5" hidden="1">
      <c r="A3066" s="252"/>
      <c r="B3066" s="137"/>
      <c r="C3066" s="138"/>
      <c r="D3066" s="158"/>
      <c r="E3066" s="140"/>
      <c r="F3066" s="121"/>
      <c r="G3066" s="160" t="e">
        <f ca="1">_xludf.IFS(F3066=BASE_DATOS!R$2,"N/A",F3066=BASE_DATOS!R$3,"N/A",F3066=BASE_DATOS!R$4,"INDICAR",F3066=BASE_DATOS!R$7,"N/A",F3066=BASE_DATOS!R$5,"INDICAR",F3066=BASE_DATOS!R$6,"INDICAR",F3066=BASE_DATOS!R$8," INDICAR",F3066=BASE_DATOS!R$9," ")</f>
        <v>#NAME?</v>
      </c>
      <c r="H3066" s="121"/>
      <c r="I3066" s="122"/>
      <c r="J3066" s="122"/>
      <c r="K3066" s="122"/>
      <c r="L3066" s="122"/>
      <c r="M3066" s="122"/>
      <c r="N3066" s="123">
        <f t="shared" si="77"/>
        <v>0</v>
      </c>
    </row>
    <row r="3067" spans="1:14" ht="14.5" hidden="1">
      <c r="A3067" s="252"/>
      <c r="B3067" s="137"/>
      <c r="C3067" s="138"/>
      <c r="D3067" s="158"/>
      <c r="E3067" s="140"/>
      <c r="F3067" s="121"/>
      <c r="G3067" s="160" t="e">
        <f ca="1">_xludf.IFS(F3067=BASE_DATOS!R$2,"N/A",F3067=BASE_DATOS!R$3,"N/A",F3067=BASE_DATOS!R$4,"INDICAR",F3067=BASE_DATOS!R$7,"N/A",F3067=BASE_DATOS!R$5,"INDICAR",F3067=BASE_DATOS!R$6,"INDICAR",F3067=BASE_DATOS!R$8," INDICAR",F3067=BASE_DATOS!R$9," ")</f>
        <v>#NAME?</v>
      </c>
      <c r="H3067" s="121"/>
      <c r="I3067" s="122"/>
      <c r="J3067" s="122"/>
      <c r="K3067" s="122"/>
      <c r="L3067" s="122"/>
      <c r="M3067" s="122"/>
      <c r="N3067" s="123">
        <f t="shared" si="77"/>
        <v>0</v>
      </c>
    </row>
    <row r="3068" spans="1:14" ht="14.5" hidden="1">
      <c r="A3068" s="252"/>
      <c r="B3068" s="137"/>
      <c r="C3068" s="138"/>
      <c r="D3068" s="158"/>
      <c r="E3068" s="140"/>
      <c r="F3068" s="121"/>
      <c r="G3068" s="160" t="e">
        <f ca="1">_xludf.IFS(F3068=BASE_DATOS!R$2,"N/A",F3068=BASE_DATOS!R$3,"N/A",F3068=BASE_DATOS!R$4,"INDICAR",F3068=BASE_DATOS!R$7,"N/A",F3068=BASE_DATOS!R$5,"INDICAR",F3068=BASE_DATOS!R$6,"INDICAR",F3068=BASE_DATOS!R$8," INDICAR",F3068=BASE_DATOS!R$9," ")</f>
        <v>#NAME?</v>
      </c>
      <c r="H3068" s="121"/>
      <c r="I3068" s="122"/>
      <c r="J3068" s="122"/>
      <c r="K3068" s="122"/>
      <c r="L3068" s="122"/>
      <c r="M3068" s="122"/>
      <c r="N3068" s="123">
        <f t="shared" si="77"/>
        <v>0</v>
      </c>
    </row>
    <row r="3069" spans="1:14" ht="14.5" hidden="1">
      <c r="A3069" s="252"/>
      <c r="B3069" s="137"/>
      <c r="C3069" s="138"/>
      <c r="D3069" s="158"/>
      <c r="E3069" s="140"/>
      <c r="F3069" s="121"/>
      <c r="G3069" s="160" t="e">
        <f ca="1">_xludf.IFS(F3069=BASE_DATOS!R$2,"N/A",F3069=BASE_DATOS!R$3,"N/A",F3069=BASE_DATOS!R$4,"INDICAR",F3069=BASE_DATOS!R$7,"N/A",F3069=BASE_DATOS!R$5,"INDICAR",F3069=BASE_DATOS!R$6,"INDICAR",F3069=BASE_DATOS!R$8," INDICAR",F3069=BASE_DATOS!R$9," ")</f>
        <v>#NAME?</v>
      </c>
      <c r="H3069" s="121"/>
      <c r="I3069" s="122"/>
      <c r="J3069" s="122"/>
      <c r="K3069" s="122"/>
      <c r="L3069" s="122"/>
      <c r="M3069" s="122"/>
      <c r="N3069" s="123">
        <f t="shared" si="77"/>
        <v>0</v>
      </c>
    </row>
    <row r="3070" spans="1:14" ht="14.5" hidden="1">
      <c r="A3070" s="252"/>
      <c r="B3070" s="137"/>
      <c r="C3070" s="138"/>
      <c r="D3070" s="158"/>
      <c r="E3070" s="140"/>
      <c r="F3070" s="121"/>
      <c r="G3070" s="160" t="e">
        <f ca="1">_xludf.IFS(F3070=BASE_DATOS!R$2,"N/A",F3070=BASE_DATOS!R$3,"N/A",F3070=BASE_DATOS!R$4,"INDICAR",F3070=BASE_DATOS!R$7,"N/A",F3070=BASE_DATOS!R$5,"INDICAR",F3070=BASE_DATOS!R$6,"INDICAR",F3070=BASE_DATOS!R$8," INDICAR",F3070=BASE_DATOS!R$9," ")</f>
        <v>#NAME?</v>
      </c>
      <c r="H3070" s="121"/>
      <c r="I3070" s="122"/>
      <c r="J3070" s="122"/>
      <c r="K3070" s="122"/>
      <c r="L3070" s="122"/>
      <c r="M3070" s="122"/>
      <c r="N3070" s="123">
        <f t="shared" si="77"/>
        <v>0</v>
      </c>
    </row>
    <row r="3071" spans="1:14" ht="14.5" hidden="1">
      <c r="A3071" s="252"/>
      <c r="B3071" s="137"/>
      <c r="C3071" s="138"/>
      <c r="D3071" s="158"/>
      <c r="E3071" s="140"/>
      <c r="F3071" s="121"/>
      <c r="G3071" s="160" t="e">
        <f ca="1">_xludf.IFS(F3071=BASE_DATOS!R$2,"N/A",F3071=BASE_DATOS!R$3,"N/A",F3071=BASE_DATOS!R$4,"INDICAR",F3071=BASE_DATOS!R$7,"N/A",F3071=BASE_DATOS!R$5,"INDICAR",F3071=BASE_DATOS!R$6,"INDICAR",F3071=BASE_DATOS!R$8," INDICAR",F3071=BASE_DATOS!R$9," ")</f>
        <v>#NAME?</v>
      </c>
      <c r="H3071" s="121"/>
      <c r="I3071" s="122"/>
      <c r="J3071" s="122"/>
      <c r="K3071" s="122"/>
      <c r="L3071" s="122"/>
      <c r="M3071" s="122"/>
      <c r="N3071" s="123">
        <f t="shared" si="77"/>
        <v>0</v>
      </c>
    </row>
    <row r="3072" spans="1:14" ht="14.5" hidden="1">
      <c r="A3072" s="252"/>
      <c r="B3072" s="137"/>
      <c r="C3072" s="138"/>
      <c r="D3072" s="158"/>
      <c r="E3072" s="140"/>
      <c r="F3072" s="121"/>
      <c r="G3072" s="160" t="e">
        <f ca="1">_xludf.IFS(F3072=BASE_DATOS!R$2,"N/A",F3072=BASE_DATOS!R$3,"N/A",F3072=BASE_DATOS!R$4,"INDICAR",F3072=BASE_DATOS!R$7,"N/A",F3072=BASE_DATOS!R$5,"INDICAR",F3072=BASE_DATOS!R$6,"INDICAR",F3072=BASE_DATOS!R$8," INDICAR",F3072=BASE_DATOS!R$9," ")</f>
        <v>#NAME?</v>
      </c>
      <c r="H3072" s="121"/>
      <c r="I3072" s="122"/>
      <c r="J3072" s="122"/>
      <c r="K3072" s="122"/>
      <c r="L3072" s="122"/>
      <c r="M3072" s="122"/>
      <c r="N3072" s="123">
        <f t="shared" si="77"/>
        <v>0</v>
      </c>
    </row>
    <row r="3073" spans="1:14" ht="14.5" hidden="1">
      <c r="A3073" s="253"/>
      <c r="B3073" s="137"/>
      <c r="C3073" s="140"/>
      <c r="D3073" s="158"/>
      <c r="E3073" s="140"/>
      <c r="F3073" s="121"/>
      <c r="G3073" s="160" t="e">
        <f ca="1">_xludf.IFS(F3073=BASE_DATOS!R$2,"N/A",F3073=BASE_DATOS!R$3,"N/A",F3073=BASE_DATOS!R$4,"INDICAR",F3073=BASE_DATOS!R$7,"N/A",F3073=BASE_DATOS!R$5,"INDICAR",F3073=BASE_DATOS!R$6,"INDICAR",F3073=BASE_DATOS!R$8," INDICAR",F3073=BASE_DATOS!R$9," ")</f>
        <v>#NAME?</v>
      </c>
      <c r="H3073" s="121"/>
      <c r="I3073" s="122"/>
      <c r="J3073" s="122"/>
      <c r="K3073" s="122"/>
      <c r="L3073" s="122"/>
      <c r="M3073" s="122"/>
      <c r="N3073" s="123">
        <f t="shared" si="77"/>
        <v>0</v>
      </c>
    </row>
    <row r="3074" spans="1:14" ht="14.5" hidden="1">
      <c r="A3074" s="251"/>
      <c r="B3074" s="137"/>
      <c r="C3074" s="138"/>
      <c r="D3074" s="158"/>
      <c r="E3074" s="140"/>
      <c r="F3074" s="121"/>
      <c r="G3074" s="160" t="e">
        <f ca="1">_xludf.IFS(F3074=BASE_DATOS!R$2,"N/A",F3074=BASE_DATOS!R$3,"N/A",F3074=BASE_DATOS!R$4,"INDICAR",F3074=BASE_DATOS!R$7,"N/A",F3074=BASE_DATOS!R$5,"INDICAR",F3074=BASE_DATOS!R$6,"INDICAR",F3074=BASE_DATOS!R$8," INDICAR",F3074=BASE_DATOS!R$9," ")</f>
        <v>#NAME?</v>
      </c>
      <c r="H3074" s="121"/>
      <c r="I3074" s="122"/>
      <c r="J3074" s="122"/>
      <c r="K3074" s="122"/>
      <c r="L3074" s="122"/>
      <c r="M3074" s="122"/>
      <c r="N3074" s="123">
        <f t="shared" si="77"/>
        <v>0</v>
      </c>
    </row>
    <row r="3075" spans="1:14" ht="14.5" hidden="1">
      <c r="A3075" s="252"/>
      <c r="B3075" s="137"/>
      <c r="C3075" s="138"/>
      <c r="D3075" s="158"/>
      <c r="E3075" s="140"/>
      <c r="F3075" s="121"/>
      <c r="G3075" s="160" t="e">
        <f ca="1">_xludf.IFS(F3075=BASE_DATOS!R$2,"N/A",F3075=BASE_DATOS!R$3,"N/A",F3075=BASE_DATOS!R$4,"INDICAR",F3075=BASE_DATOS!R$7,"N/A",F3075=BASE_DATOS!R$5,"INDICAR",F3075=BASE_DATOS!R$6,"INDICAR",F3075=BASE_DATOS!R$8," INDICAR",F3075=BASE_DATOS!R$9," ")</f>
        <v>#NAME?</v>
      </c>
      <c r="H3075" s="121"/>
      <c r="I3075" s="122"/>
      <c r="J3075" s="122"/>
      <c r="K3075" s="122"/>
      <c r="L3075" s="122"/>
      <c r="M3075" s="122"/>
      <c r="N3075" s="123">
        <f t="shared" si="77"/>
        <v>0</v>
      </c>
    </row>
    <row r="3076" spans="1:14" ht="14.5" hidden="1">
      <c r="A3076" s="252"/>
      <c r="B3076" s="137"/>
      <c r="C3076" s="138"/>
      <c r="D3076" s="158"/>
      <c r="E3076" s="140"/>
      <c r="F3076" s="121"/>
      <c r="G3076" s="160" t="e">
        <f ca="1">_xludf.IFS(F3076=BASE_DATOS!R$2,"N/A",F3076=BASE_DATOS!R$3,"N/A",F3076=BASE_DATOS!R$4,"INDICAR",F3076=BASE_DATOS!R$7,"N/A",F3076=BASE_DATOS!R$5,"INDICAR",F3076=BASE_DATOS!R$6,"INDICAR",F3076=BASE_DATOS!R$8," INDICAR",F3076=BASE_DATOS!R$9," ")</f>
        <v>#NAME?</v>
      </c>
      <c r="H3076" s="121"/>
      <c r="I3076" s="122"/>
      <c r="J3076" s="122"/>
      <c r="K3076" s="122"/>
      <c r="L3076" s="122"/>
      <c r="M3076" s="122"/>
      <c r="N3076" s="123">
        <f t="shared" si="77"/>
        <v>0</v>
      </c>
    </row>
    <row r="3077" spans="1:14" ht="14.5" hidden="1">
      <c r="A3077" s="252"/>
      <c r="B3077" s="137"/>
      <c r="C3077" s="138"/>
      <c r="D3077" s="158"/>
      <c r="E3077" s="140"/>
      <c r="F3077" s="121"/>
      <c r="G3077" s="160" t="e">
        <f ca="1">_xludf.IFS(F3077=BASE_DATOS!R$2,"N/A",F3077=BASE_DATOS!R$3,"N/A",F3077=BASE_DATOS!R$4,"INDICAR",F3077=BASE_DATOS!R$7,"N/A",F3077=BASE_DATOS!R$5,"INDICAR",F3077=BASE_DATOS!R$6,"INDICAR",F3077=BASE_DATOS!R$8," INDICAR",F3077=BASE_DATOS!R$9," ")</f>
        <v>#NAME?</v>
      </c>
      <c r="H3077" s="121"/>
      <c r="I3077" s="122"/>
      <c r="J3077" s="122"/>
      <c r="K3077" s="122"/>
      <c r="L3077" s="122"/>
      <c r="M3077" s="122"/>
      <c r="N3077" s="123">
        <f t="shared" si="77"/>
        <v>0</v>
      </c>
    </row>
    <row r="3078" spans="1:14" ht="14.5" hidden="1">
      <c r="A3078" s="252"/>
      <c r="B3078" s="137"/>
      <c r="C3078" s="138"/>
      <c r="D3078" s="158"/>
      <c r="E3078" s="140"/>
      <c r="F3078" s="121"/>
      <c r="G3078" s="160" t="e">
        <f ca="1">_xludf.IFS(F3078=BASE_DATOS!R$2,"N/A",F3078=BASE_DATOS!R$3,"N/A",F3078=BASE_DATOS!R$4,"INDICAR",F3078=BASE_DATOS!R$7,"N/A",F3078=BASE_DATOS!R$5,"INDICAR",F3078=BASE_DATOS!R$6,"INDICAR",F3078=BASE_DATOS!R$8," INDICAR",F3078=BASE_DATOS!R$9," ")</f>
        <v>#NAME?</v>
      </c>
      <c r="H3078" s="121"/>
      <c r="I3078" s="122"/>
      <c r="J3078" s="122"/>
      <c r="K3078" s="122"/>
      <c r="L3078" s="122"/>
      <c r="M3078" s="122"/>
      <c r="N3078" s="123">
        <f t="shared" si="77"/>
        <v>0</v>
      </c>
    </row>
    <row r="3079" spans="1:14" ht="14.5" hidden="1">
      <c r="A3079" s="252"/>
      <c r="B3079" s="137"/>
      <c r="C3079" s="138"/>
      <c r="D3079" s="158"/>
      <c r="E3079" s="140"/>
      <c r="F3079" s="121"/>
      <c r="G3079" s="160" t="e">
        <f ca="1">_xludf.IFS(F3079=BASE_DATOS!R$2,"N/A",F3079=BASE_DATOS!R$3,"N/A",F3079=BASE_DATOS!R$4,"INDICAR",F3079=BASE_DATOS!R$7,"N/A",F3079=BASE_DATOS!R$5,"INDICAR",F3079=BASE_DATOS!R$6,"INDICAR",F3079=BASE_DATOS!R$8," INDICAR",F3079=BASE_DATOS!R$9," ")</f>
        <v>#NAME?</v>
      </c>
      <c r="H3079" s="121"/>
      <c r="I3079" s="122"/>
      <c r="J3079" s="122"/>
      <c r="K3079" s="122"/>
      <c r="L3079" s="122"/>
      <c r="M3079" s="122"/>
      <c r="N3079" s="123">
        <f t="shared" si="77"/>
        <v>0</v>
      </c>
    </row>
    <row r="3080" spans="1:14" ht="14.5" hidden="1">
      <c r="A3080" s="252"/>
      <c r="B3080" s="137"/>
      <c r="C3080" s="138"/>
      <c r="D3080" s="158"/>
      <c r="E3080" s="140"/>
      <c r="F3080" s="121"/>
      <c r="G3080" s="160" t="e">
        <f ca="1">_xludf.IFS(F3080=BASE_DATOS!R$2,"N/A",F3080=BASE_DATOS!R$3,"N/A",F3080=BASE_DATOS!R$4,"INDICAR",F3080=BASE_DATOS!R$7,"N/A",F3080=BASE_DATOS!R$5,"INDICAR",F3080=BASE_DATOS!R$6,"INDICAR",F3080=BASE_DATOS!R$8," INDICAR",F3080=BASE_DATOS!R$9," ")</f>
        <v>#NAME?</v>
      </c>
      <c r="H3080" s="121"/>
      <c r="I3080" s="122"/>
      <c r="J3080" s="122"/>
      <c r="K3080" s="122"/>
      <c r="L3080" s="122"/>
      <c r="M3080" s="122"/>
      <c r="N3080" s="123">
        <f t="shared" si="77"/>
        <v>0</v>
      </c>
    </row>
    <row r="3081" spans="1:14" ht="14.5" hidden="1">
      <c r="A3081" s="252"/>
      <c r="B3081" s="137"/>
      <c r="C3081" s="138"/>
      <c r="D3081" s="158"/>
      <c r="E3081" s="140"/>
      <c r="F3081" s="121"/>
      <c r="G3081" s="160" t="e">
        <f ca="1">_xludf.IFS(F3081=BASE_DATOS!R$2,"N/A",F3081=BASE_DATOS!R$3,"N/A",F3081=BASE_DATOS!R$4,"INDICAR",F3081=BASE_DATOS!R$7,"N/A",F3081=BASE_DATOS!R$5,"INDICAR",F3081=BASE_DATOS!R$6,"INDICAR",F3081=BASE_DATOS!R$8," INDICAR",F3081=BASE_DATOS!R$9," ")</f>
        <v>#NAME?</v>
      </c>
      <c r="H3081" s="121"/>
      <c r="I3081" s="122"/>
      <c r="J3081" s="122"/>
      <c r="K3081" s="122"/>
      <c r="L3081" s="122"/>
      <c r="M3081" s="122"/>
      <c r="N3081" s="123">
        <f t="shared" si="77"/>
        <v>0</v>
      </c>
    </row>
    <row r="3082" spans="1:14" ht="14.5" hidden="1">
      <c r="A3082" s="252"/>
      <c r="B3082" s="137"/>
      <c r="C3082" s="138"/>
      <c r="D3082" s="158"/>
      <c r="E3082" s="140"/>
      <c r="F3082" s="121"/>
      <c r="G3082" s="160" t="e">
        <f ca="1">_xludf.IFS(F3082=BASE_DATOS!R$2,"N/A",F3082=BASE_DATOS!R$3,"N/A",F3082=BASE_DATOS!R$4,"INDICAR",F3082=BASE_DATOS!R$7,"N/A",F3082=BASE_DATOS!R$5,"INDICAR",F3082=BASE_DATOS!R$6,"INDICAR",F3082=BASE_DATOS!R$8," INDICAR",F3082=BASE_DATOS!R$9," ")</f>
        <v>#NAME?</v>
      </c>
      <c r="H3082" s="121"/>
      <c r="I3082" s="122"/>
      <c r="J3082" s="122"/>
      <c r="K3082" s="122"/>
      <c r="L3082" s="122"/>
      <c r="M3082" s="122"/>
      <c r="N3082" s="123">
        <f t="shared" si="77"/>
        <v>0</v>
      </c>
    </row>
    <row r="3083" spans="1:14" ht="14.5" hidden="1">
      <c r="A3083" s="252"/>
      <c r="B3083" s="137"/>
      <c r="C3083" s="138"/>
      <c r="D3083" s="158"/>
      <c r="E3083" s="140"/>
      <c r="F3083" s="121"/>
      <c r="G3083" s="160" t="e">
        <f ca="1">_xludf.IFS(F3083=BASE_DATOS!R$2,"N/A",F3083=BASE_DATOS!R$3,"N/A",F3083=BASE_DATOS!R$4,"INDICAR",F3083=BASE_DATOS!R$7,"N/A",F3083=BASE_DATOS!R$5,"INDICAR",F3083=BASE_DATOS!R$6,"INDICAR",F3083=BASE_DATOS!R$8," INDICAR",F3083=BASE_DATOS!R$9," ")</f>
        <v>#NAME?</v>
      </c>
      <c r="H3083" s="121"/>
      <c r="I3083" s="122"/>
      <c r="J3083" s="122"/>
      <c r="K3083" s="122"/>
      <c r="L3083" s="122"/>
      <c r="M3083" s="122"/>
      <c r="N3083" s="123">
        <f t="shared" si="77"/>
        <v>0</v>
      </c>
    </row>
    <row r="3084" spans="1:14" ht="14.5" hidden="1">
      <c r="A3084" s="253"/>
      <c r="B3084" s="137"/>
      <c r="C3084" s="140"/>
      <c r="D3084" s="158"/>
      <c r="E3084" s="140"/>
      <c r="F3084" s="121"/>
      <c r="G3084" s="160" t="e">
        <f ca="1">_xludf.IFS(F3084=BASE_DATOS!R$2,"N/A",F3084=BASE_DATOS!R$3,"N/A",F3084=BASE_DATOS!R$4,"INDICAR",F3084=BASE_DATOS!R$7,"N/A",F3084=BASE_DATOS!R$5,"INDICAR",F3084=BASE_DATOS!R$6,"INDICAR",F3084=BASE_DATOS!R$8," INDICAR",F3084=BASE_DATOS!R$9," ")</f>
        <v>#NAME?</v>
      </c>
      <c r="H3084" s="121"/>
      <c r="I3084" s="122"/>
      <c r="J3084" s="122"/>
      <c r="K3084" s="122"/>
      <c r="L3084" s="122"/>
      <c r="M3084" s="122"/>
      <c r="N3084" s="123">
        <f t="shared" si="77"/>
        <v>0</v>
      </c>
    </row>
    <row r="3085" spans="1:14" ht="14.5" hidden="1">
      <c r="A3085" s="251"/>
      <c r="B3085" s="137"/>
      <c r="C3085" s="138"/>
      <c r="D3085" s="158"/>
      <c r="E3085" s="140"/>
      <c r="F3085" s="121"/>
      <c r="G3085" s="160" t="e">
        <f ca="1">_xludf.IFS(F3085=BASE_DATOS!R$2,"N/A",F3085=BASE_DATOS!R$3,"N/A",F3085=BASE_DATOS!R$4,"INDICAR",F3085=BASE_DATOS!R$7,"N/A",F3085=BASE_DATOS!R$5,"INDICAR",F3085=BASE_DATOS!R$6,"INDICAR",F3085=BASE_DATOS!R$8," INDICAR",F3085=BASE_DATOS!R$9," ")</f>
        <v>#NAME?</v>
      </c>
      <c r="H3085" s="121"/>
      <c r="I3085" s="122"/>
      <c r="J3085" s="122"/>
      <c r="K3085" s="122"/>
      <c r="L3085" s="122"/>
      <c r="M3085" s="122"/>
      <c r="N3085" s="123">
        <f t="shared" si="77"/>
        <v>0</v>
      </c>
    </row>
    <row r="3086" spans="1:14" ht="14.5" hidden="1">
      <c r="A3086" s="252"/>
      <c r="B3086" s="137"/>
      <c r="C3086" s="138"/>
      <c r="D3086" s="158"/>
      <c r="E3086" s="140"/>
      <c r="F3086" s="121"/>
      <c r="G3086" s="160" t="e">
        <f ca="1">_xludf.IFS(F3086=BASE_DATOS!R$2,"N/A",F3086=BASE_DATOS!R$3,"N/A",F3086=BASE_DATOS!R$4,"INDICAR",F3086=BASE_DATOS!R$7,"N/A",F3086=BASE_DATOS!R$5,"INDICAR",F3086=BASE_DATOS!R$6,"INDICAR",F3086=BASE_DATOS!R$8," INDICAR",F3086=BASE_DATOS!R$9," ")</f>
        <v>#NAME?</v>
      </c>
      <c r="H3086" s="121"/>
      <c r="I3086" s="122"/>
      <c r="J3086" s="122"/>
      <c r="K3086" s="122"/>
      <c r="L3086" s="122"/>
      <c r="M3086" s="122"/>
      <c r="N3086" s="123">
        <f t="shared" si="77"/>
        <v>0</v>
      </c>
    </row>
    <row r="3087" spans="1:14" ht="14.5" hidden="1">
      <c r="A3087" s="252"/>
      <c r="B3087" s="137"/>
      <c r="C3087" s="138"/>
      <c r="D3087" s="158"/>
      <c r="E3087" s="140"/>
      <c r="F3087" s="121"/>
      <c r="G3087" s="160" t="e">
        <f ca="1">_xludf.IFS(F3087=BASE_DATOS!R$2,"N/A",F3087=BASE_DATOS!R$3,"N/A",F3087=BASE_DATOS!R$4,"INDICAR",F3087=BASE_DATOS!R$7,"N/A",F3087=BASE_DATOS!R$5,"INDICAR",F3087=BASE_DATOS!R$6,"INDICAR",F3087=BASE_DATOS!R$8," INDICAR",F3087=BASE_DATOS!R$9," ")</f>
        <v>#NAME?</v>
      </c>
      <c r="H3087" s="121"/>
      <c r="I3087" s="122"/>
      <c r="J3087" s="122"/>
      <c r="K3087" s="122"/>
      <c r="L3087" s="122"/>
      <c r="M3087" s="122"/>
      <c r="N3087" s="123">
        <f t="shared" si="77"/>
        <v>0</v>
      </c>
    </row>
    <row r="3088" spans="1:14" ht="14.5" hidden="1">
      <c r="A3088" s="252"/>
      <c r="B3088" s="137"/>
      <c r="C3088" s="138"/>
      <c r="D3088" s="158"/>
      <c r="E3088" s="140"/>
      <c r="F3088" s="121"/>
      <c r="G3088" s="160" t="e">
        <f ca="1">_xludf.IFS(F3088=BASE_DATOS!R$2,"N/A",F3088=BASE_DATOS!R$3,"N/A",F3088=BASE_DATOS!R$4,"INDICAR",F3088=BASE_DATOS!R$7,"N/A",F3088=BASE_DATOS!R$5,"INDICAR",F3088=BASE_DATOS!R$6,"INDICAR",F3088=BASE_DATOS!R$8," INDICAR",F3088=BASE_DATOS!R$9," ")</f>
        <v>#NAME?</v>
      </c>
      <c r="H3088" s="121"/>
      <c r="I3088" s="122"/>
      <c r="J3088" s="122"/>
      <c r="K3088" s="122"/>
      <c r="L3088" s="122"/>
      <c r="M3088" s="122"/>
      <c r="N3088" s="123">
        <f t="shared" si="77"/>
        <v>0</v>
      </c>
    </row>
    <row r="3089" spans="1:14" ht="14.5" hidden="1">
      <c r="A3089" s="252"/>
      <c r="B3089" s="137"/>
      <c r="C3089" s="138"/>
      <c r="D3089" s="158"/>
      <c r="E3089" s="140"/>
      <c r="F3089" s="121"/>
      <c r="G3089" s="160" t="e">
        <f ca="1">_xludf.IFS(F3089=BASE_DATOS!R$2,"N/A",F3089=BASE_DATOS!R$3,"N/A",F3089=BASE_DATOS!R$4,"INDICAR",F3089=BASE_DATOS!R$7,"N/A",F3089=BASE_DATOS!R$5,"INDICAR",F3089=BASE_DATOS!R$6,"INDICAR",F3089=BASE_DATOS!R$8," INDICAR",F3089=BASE_DATOS!R$9," ")</f>
        <v>#NAME?</v>
      </c>
      <c r="H3089" s="121"/>
      <c r="I3089" s="122"/>
      <c r="J3089" s="122"/>
      <c r="K3089" s="122"/>
      <c r="L3089" s="122"/>
      <c r="M3089" s="122"/>
      <c r="N3089" s="123">
        <f t="shared" si="77"/>
        <v>0</v>
      </c>
    </row>
    <row r="3090" spans="1:14" ht="14.5" hidden="1">
      <c r="A3090" s="252"/>
      <c r="B3090" s="137"/>
      <c r="C3090" s="138"/>
      <c r="D3090" s="158"/>
      <c r="E3090" s="140"/>
      <c r="F3090" s="121"/>
      <c r="G3090" s="160" t="e">
        <f ca="1">_xludf.IFS(F3090=BASE_DATOS!R$2,"N/A",F3090=BASE_DATOS!R$3,"N/A",F3090=BASE_DATOS!R$4,"INDICAR",F3090=BASE_DATOS!R$7,"N/A",F3090=BASE_DATOS!R$5,"INDICAR",F3090=BASE_DATOS!R$6,"INDICAR",F3090=BASE_DATOS!R$8," INDICAR",F3090=BASE_DATOS!R$9," ")</f>
        <v>#NAME?</v>
      </c>
      <c r="H3090" s="121"/>
      <c r="I3090" s="122"/>
      <c r="J3090" s="122"/>
      <c r="K3090" s="122"/>
      <c r="L3090" s="122"/>
      <c r="M3090" s="122"/>
      <c r="N3090" s="123">
        <f t="shared" si="77"/>
        <v>0</v>
      </c>
    </row>
    <row r="3091" spans="1:14" ht="14.5" hidden="1">
      <c r="A3091" s="252"/>
      <c r="B3091" s="137"/>
      <c r="C3091" s="138"/>
      <c r="D3091" s="158"/>
      <c r="E3091" s="140"/>
      <c r="F3091" s="121"/>
      <c r="G3091" s="160" t="e">
        <f ca="1">_xludf.IFS(F3091=BASE_DATOS!R$2,"N/A",F3091=BASE_DATOS!R$3,"N/A",F3091=BASE_DATOS!R$4,"INDICAR",F3091=BASE_DATOS!R$7,"N/A",F3091=BASE_DATOS!R$5,"INDICAR",F3091=BASE_DATOS!R$6,"INDICAR",F3091=BASE_DATOS!R$8," INDICAR",F3091=BASE_DATOS!R$9," ")</f>
        <v>#NAME?</v>
      </c>
      <c r="H3091" s="121"/>
      <c r="I3091" s="122"/>
      <c r="J3091" s="122"/>
      <c r="K3091" s="122"/>
      <c r="L3091" s="122"/>
      <c r="M3091" s="122"/>
      <c r="N3091" s="123">
        <f t="shared" si="77"/>
        <v>0</v>
      </c>
    </row>
    <row r="3092" spans="1:14" ht="14.5" hidden="1">
      <c r="A3092" s="252"/>
      <c r="B3092" s="137"/>
      <c r="C3092" s="138"/>
      <c r="D3092" s="158"/>
      <c r="E3092" s="140"/>
      <c r="F3092" s="121"/>
      <c r="G3092" s="160" t="e">
        <f ca="1">_xludf.IFS(F3092=BASE_DATOS!R$2,"N/A",F3092=BASE_DATOS!R$3,"N/A",F3092=BASE_DATOS!R$4,"INDICAR",F3092=BASE_DATOS!R$7,"N/A",F3092=BASE_DATOS!R$5,"INDICAR",F3092=BASE_DATOS!R$6,"INDICAR",F3092=BASE_DATOS!R$8," INDICAR",F3092=BASE_DATOS!R$9," ")</f>
        <v>#NAME?</v>
      </c>
      <c r="H3092" s="121"/>
      <c r="I3092" s="122"/>
      <c r="J3092" s="122"/>
      <c r="K3092" s="122"/>
      <c r="L3092" s="122"/>
      <c r="M3092" s="122"/>
      <c r="N3092" s="123">
        <f t="shared" si="77"/>
        <v>0</v>
      </c>
    </row>
    <row r="3093" spans="1:14" ht="14.5" hidden="1">
      <c r="A3093" s="252"/>
      <c r="B3093" s="137"/>
      <c r="C3093" s="138"/>
      <c r="D3093" s="158"/>
      <c r="E3093" s="140"/>
      <c r="F3093" s="121"/>
      <c r="G3093" s="160" t="e">
        <f ca="1">_xludf.IFS(F3093=BASE_DATOS!R$2,"N/A",F3093=BASE_DATOS!R$3,"N/A",F3093=BASE_DATOS!R$4,"INDICAR",F3093=BASE_DATOS!R$7,"N/A",F3093=BASE_DATOS!R$5,"INDICAR",F3093=BASE_DATOS!R$6,"INDICAR",F3093=BASE_DATOS!R$8," INDICAR",F3093=BASE_DATOS!R$9," ")</f>
        <v>#NAME?</v>
      </c>
      <c r="H3093" s="121"/>
      <c r="I3093" s="122"/>
      <c r="J3093" s="122"/>
      <c r="K3093" s="122"/>
      <c r="L3093" s="122"/>
      <c r="M3093" s="122"/>
      <c r="N3093" s="123">
        <f t="shared" si="77"/>
        <v>0</v>
      </c>
    </row>
    <row r="3094" spans="1:14" ht="14.5" hidden="1">
      <c r="A3094" s="252"/>
      <c r="B3094" s="137"/>
      <c r="C3094" s="138"/>
      <c r="D3094" s="158"/>
      <c r="E3094" s="140"/>
      <c r="F3094" s="121"/>
      <c r="G3094" s="160" t="e">
        <f ca="1">_xludf.IFS(F3094=BASE_DATOS!R$2,"N/A",F3094=BASE_DATOS!R$3,"N/A",F3094=BASE_DATOS!R$4,"INDICAR",F3094=BASE_DATOS!R$7,"N/A",F3094=BASE_DATOS!R$5,"INDICAR",F3094=BASE_DATOS!R$6,"INDICAR",F3094=BASE_DATOS!R$8," INDICAR",F3094=BASE_DATOS!R$9," ")</f>
        <v>#NAME?</v>
      </c>
      <c r="H3094" s="121"/>
      <c r="I3094" s="122"/>
      <c r="J3094" s="122"/>
      <c r="K3094" s="122"/>
      <c r="L3094" s="122"/>
      <c r="M3094" s="122"/>
      <c r="N3094" s="123">
        <f t="shared" si="77"/>
        <v>0</v>
      </c>
    </row>
    <row r="3095" spans="1:14" ht="14.5" hidden="1">
      <c r="A3095" s="253"/>
      <c r="B3095" s="137"/>
      <c r="C3095" s="140"/>
      <c r="D3095" s="158"/>
      <c r="E3095" s="140"/>
      <c r="F3095" s="121"/>
      <c r="G3095" s="160" t="e">
        <f ca="1">_xludf.IFS(F3095=BASE_DATOS!R$2,"N/A",F3095=BASE_DATOS!R$3,"N/A",F3095=BASE_DATOS!R$4,"INDICAR",F3095=BASE_DATOS!R$7,"N/A",F3095=BASE_DATOS!R$5,"INDICAR",F3095=BASE_DATOS!R$6,"INDICAR",F3095=BASE_DATOS!R$8," INDICAR",F3095=BASE_DATOS!R$9," ")</f>
        <v>#NAME?</v>
      </c>
      <c r="H3095" s="121"/>
      <c r="I3095" s="122"/>
      <c r="J3095" s="122"/>
      <c r="K3095" s="122"/>
      <c r="L3095" s="122"/>
      <c r="M3095" s="122"/>
      <c r="N3095" s="123">
        <f t="shared" si="77"/>
        <v>0</v>
      </c>
    </row>
    <row r="3096" spans="1:14" ht="14.5" hidden="1">
      <c r="A3096" s="142"/>
      <c r="B3096" s="143"/>
      <c r="C3096" s="142"/>
      <c r="D3096" s="142"/>
      <c r="E3096" s="142"/>
      <c r="F3096" s="142"/>
      <c r="G3096" s="142"/>
      <c r="H3096" s="142"/>
      <c r="I3096" s="142"/>
      <c r="J3096" s="143"/>
      <c r="K3096" s="143"/>
      <c r="L3096" s="143"/>
      <c r="M3096" s="143"/>
      <c r="N3096" s="144"/>
    </row>
    <row r="3097" spans="1:14" ht="14.5" hidden="1">
      <c r="A3097" s="145"/>
      <c r="B3097" s="146"/>
      <c r="C3097" s="145"/>
      <c r="D3097" s="145"/>
      <c r="E3097" s="145"/>
      <c r="F3097" s="145"/>
      <c r="G3097" s="145"/>
      <c r="H3097" s="145"/>
      <c r="I3097" s="145"/>
      <c r="J3097" s="146"/>
      <c r="K3097" s="146"/>
      <c r="L3097" s="146"/>
      <c r="M3097" s="146"/>
      <c r="N3097" s="147"/>
    </row>
    <row r="3098" spans="1:14" ht="23.25" hidden="1" customHeight="1">
      <c r="A3098" s="254" t="s">
        <v>413</v>
      </c>
      <c r="B3098" s="255"/>
      <c r="C3098" s="254"/>
      <c r="D3098" s="256"/>
      <c r="E3098" s="256"/>
      <c r="F3098" s="256"/>
      <c r="G3098" s="256"/>
      <c r="H3098" s="256"/>
      <c r="I3098" s="256"/>
      <c r="J3098" s="256"/>
      <c r="K3098" s="256"/>
      <c r="L3098" s="256"/>
      <c r="M3098" s="256"/>
      <c r="N3098" s="255"/>
    </row>
    <row r="3099" spans="1:14" ht="31" hidden="1">
      <c r="A3099" s="99" t="s">
        <v>19</v>
      </c>
      <c r="B3099" s="257"/>
      <c r="C3099" s="255"/>
      <c r="D3099" s="99" t="s">
        <v>447</v>
      </c>
      <c r="E3099" s="258" t="e">
        <f t="array" ref="E3099">INDEX(BASE_DATOS!U$2:U$103,MATCH(C3098,BASE_DATOS!W$2:W$103,0))</f>
        <v>#N/A</v>
      </c>
      <c r="F3099" s="256"/>
      <c r="G3099" s="256"/>
      <c r="H3099" s="256"/>
      <c r="I3099" s="256"/>
      <c r="J3099" s="256"/>
      <c r="K3099" s="256"/>
      <c r="L3099" s="256"/>
      <c r="M3099" s="256"/>
      <c r="N3099" s="255"/>
    </row>
    <row r="3100" spans="1:14" ht="31.5" hidden="1" customHeight="1">
      <c r="A3100" s="259" t="s">
        <v>415</v>
      </c>
      <c r="B3100" s="260"/>
      <c r="C3100" s="261"/>
      <c r="D3100" s="262"/>
      <c r="E3100" s="268" t="s">
        <v>416</v>
      </c>
      <c r="F3100" s="273" t="e">
        <f t="array" ref="F3100">INDEX(BASE_DATOS!Y$2:Y$103,MATCH(B3100,BASE_DATOS!X$2:X$103,0))</f>
        <v>#N/A</v>
      </c>
      <c r="G3100" s="247"/>
      <c r="H3100" s="247"/>
      <c r="I3100" s="274" t="s">
        <v>417</v>
      </c>
      <c r="J3100" s="283" t="e">
        <f t="array" ref="J3100">INDEX(BASE_DATOS!Z$2:Z$103,MATCH(B3100,BASE_DATOS!X$2:X$103,0))</f>
        <v>#N/A</v>
      </c>
      <c r="K3100" s="256"/>
      <c r="L3100" s="256"/>
      <c r="M3100" s="256"/>
      <c r="N3100" s="255"/>
    </row>
    <row r="3101" spans="1:14" ht="31.5" hidden="1" customHeight="1">
      <c r="A3101" s="252"/>
      <c r="B3101" s="263"/>
      <c r="C3101" s="247"/>
      <c r="D3101" s="264"/>
      <c r="E3101" s="252"/>
      <c r="F3101" s="247"/>
      <c r="G3101" s="247"/>
      <c r="H3101" s="247"/>
      <c r="I3101" s="252"/>
      <c r="J3101" s="276"/>
      <c r="K3101" s="256"/>
      <c r="L3101" s="256"/>
      <c r="M3101" s="256"/>
      <c r="N3101" s="255"/>
    </row>
    <row r="3102" spans="1:14" ht="31.5" hidden="1" customHeight="1">
      <c r="A3102" s="252"/>
      <c r="B3102" s="263"/>
      <c r="C3102" s="247"/>
      <c r="D3102" s="264"/>
      <c r="E3102" s="252"/>
      <c r="F3102" s="247"/>
      <c r="G3102" s="247"/>
      <c r="H3102" s="247"/>
      <c r="I3102" s="252"/>
      <c r="J3102" s="276"/>
      <c r="K3102" s="256"/>
      <c r="L3102" s="256"/>
      <c r="M3102" s="256"/>
      <c r="N3102" s="255"/>
    </row>
    <row r="3103" spans="1:14" ht="31.5" hidden="1" customHeight="1">
      <c r="A3103" s="253"/>
      <c r="B3103" s="265"/>
      <c r="C3103" s="266"/>
      <c r="D3103" s="267"/>
      <c r="E3103" s="253"/>
      <c r="F3103" s="266"/>
      <c r="G3103" s="266"/>
      <c r="H3103" s="266"/>
      <c r="I3103" s="253"/>
      <c r="J3103" s="276"/>
      <c r="K3103" s="256"/>
      <c r="L3103" s="256"/>
      <c r="M3103" s="256"/>
      <c r="N3103" s="255"/>
    </row>
    <row r="3104" spans="1:14" ht="21.75" hidden="1" customHeight="1">
      <c r="A3104" s="269" t="s">
        <v>418</v>
      </c>
      <c r="B3104" s="269" t="s">
        <v>419</v>
      </c>
      <c r="C3104" s="270" t="s">
        <v>420</v>
      </c>
      <c r="D3104" s="269" t="s">
        <v>421</v>
      </c>
      <c r="E3104" s="269" t="s">
        <v>422</v>
      </c>
      <c r="F3104" s="272" t="s">
        <v>16</v>
      </c>
      <c r="G3104" s="269" t="s">
        <v>423</v>
      </c>
      <c r="H3104" s="269" t="s">
        <v>424</v>
      </c>
      <c r="I3104" s="271" t="s">
        <v>425</v>
      </c>
      <c r="J3104" s="256"/>
      <c r="K3104" s="256"/>
      <c r="L3104" s="256"/>
      <c r="M3104" s="256"/>
      <c r="N3104" s="255"/>
    </row>
    <row r="3105" spans="1:14" ht="21.75" hidden="1" customHeight="1">
      <c r="A3105" s="253"/>
      <c r="B3105" s="253"/>
      <c r="C3105" s="253"/>
      <c r="D3105" s="253"/>
      <c r="E3105" s="253"/>
      <c r="F3105" s="265"/>
      <c r="G3105" s="253"/>
      <c r="H3105" s="253"/>
      <c r="I3105" s="100">
        <v>2023</v>
      </c>
      <c r="J3105" s="100">
        <v>2024</v>
      </c>
      <c r="K3105" s="100">
        <v>2025</v>
      </c>
      <c r="L3105" s="100">
        <v>2026</v>
      </c>
      <c r="M3105" s="100">
        <v>2027</v>
      </c>
      <c r="N3105" s="148" t="s">
        <v>426</v>
      </c>
    </row>
    <row r="3106" spans="1:14" ht="14.5" hidden="1">
      <c r="A3106" s="251"/>
      <c r="B3106" s="137"/>
      <c r="C3106" s="138"/>
      <c r="D3106" s="158"/>
      <c r="E3106" s="140"/>
      <c r="F3106" s="121"/>
      <c r="G3106" s="141" t="e">
        <f ca="1">_xludf.IFS(F3106=BASE_DATOS!R$2,"N/A",F3106=BASE_DATOS!R$3,"N/A",F3106=BASE_DATOS!R$4,"INDICAR",F3106=BASE_DATOS!R$7,"N/A",F3106=BASE_DATOS!R$5,"INDICAR",F3106=BASE_DATOS!R$6,"INDICAR",F3106=BASE_DATOS!R$8," INDICAR",F3106=BASE_DATOS!R$9," ")</f>
        <v>#NAME?</v>
      </c>
      <c r="H3106" s="121"/>
      <c r="I3106" s="122"/>
      <c r="J3106" s="122"/>
      <c r="K3106" s="122"/>
      <c r="L3106" s="122"/>
      <c r="M3106" s="122"/>
      <c r="N3106" s="123">
        <f t="shared" ref="N3106:N3138" si="78">SUM(I3106:M3106)</f>
        <v>0</v>
      </c>
    </row>
    <row r="3107" spans="1:14" ht="14.5" hidden="1">
      <c r="A3107" s="252"/>
      <c r="B3107" s="137"/>
      <c r="C3107" s="138"/>
      <c r="D3107" s="158"/>
      <c r="E3107" s="140"/>
      <c r="F3107" s="121"/>
      <c r="G3107" s="160" t="e">
        <f ca="1">_xludf.IFS(F3107=BASE_DATOS!R$2,"N/A",F3107=BASE_DATOS!R$3,"N/A",F3107=BASE_DATOS!R$4,"INDICAR",F3107=BASE_DATOS!R$7,"N/A",F3107=BASE_DATOS!R$5,"INDICAR",F3107=BASE_DATOS!R$6,"INDICAR",F3107=BASE_DATOS!R$8," INDICAR",F3107=BASE_DATOS!R$9," ")</f>
        <v>#NAME?</v>
      </c>
      <c r="H3107" s="121"/>
      <c r="I3107" s="122"/>
      <c r="J3107" s="122"/>
      <c r="K3107" s="122"/>
      <c r="L3107" s="122"/>
      <c r="M3107" s="122"/>
      <c r="N3107" s="123">
        <f t="shared" si="78"/>
        <v>0</v>
      </c>
    </row>
    <row r="3108" spans="1:14" ht="14.5" hidden="1">
      <c r="A3108" s="252"/>
      <c r="B3108" s="137"/>
      <c r="C3108" s="138"/>
      <c r="D3108" s="158"/>
      <c r="E3108" s="140"/>
      <c r="F3108" s="121"/>
      <c r="G3108" s="160" t="e">
        <f ca="1">_xludf.IFS(F3108=BASE_DATOS!R$2,"N/A",F3108=BASE_DATOS!R$3,"N/A",F3108=BASE_DATOS!R$4,"INDICAR",F3108=BASE_DATOS!R$7,"N/A",F3108=BASE_DATOS!R$5,"INDICAR",F3108=BASE_DATOS!R$6,"INDICAR",F3108=BASE_DATOS!R$8," INDICAR",F3108=BASE_DATOS!R$9," ")</f>
        <v>#NAME?</v>
      </c>
      <c r="H3108" s="121"/>
      <c r="I3108" s="122"/>
      <c r="J3108" s="122"/>
      <c r="K3108" s="122"/>
      <c r="L3108" s="122"/>
      <c r="M3108" s="122"/>
      <c r="N3108" s="123">
        <f t="shared" si="78"/>
        <v>0</v>
      </c>
    </row>
    <row r="3109" spans="1:14" ht="14.5" hidden="1">
      <c r="A3109" s="252"/>
      <c r="B3109" s="137"/>
      <c r="C3109" s="138"/>
      <c r="D3109" s="158"/>
      <c r="E3109" s="140"/>
      <c r="F3109" s="121"/>
      <c r="G3109" s="160" t="e">
        <f ca="1">_xludf.IFS(F3109=BASE_DATOS!R$2,"N/A",F3109=BASE_DATOS!R$3,"N/A",F3109=BASE_DATOS!R$4,"INDICAR",F3109=BASE_DATOS!R$7,"N/A",F3109=BASE_DATOS!R$5,"INDICAR",F3109=BASE_DATOS!R$6,"INDICAR",F3109=BASE_DATOS!R$8," INDICAR",F3109=BASE_DATOS!R$9," ")</f>
        <v>#NAME?</v>
      </c>
      <c r="H3109" s="121"/>
      <c r="I3109" s="122"/>
      <c r="J3109" s="122"/>
      <c r="K3109" s="122"/>
      <c r="L3109" s="122"/>
      <c r="M3109" s="122"/>
      <c r="N3109" s="123">
        <f t="shared" si="78"/>
        <v>0</v>
      </c>
    </row>
    <row r="3110" spans="1:14" ht="14.5" hidden="1">
      <c r="A3110" s="252"/>
      <c r="B3110" s="137"/>
      <c r="C3110" s="138"/>
      <c r="D3110" s="158"/>
      <c r="E3110" s="140"/>
      <c r="F3110" s="121"/>
      <c r="G3110" s="160" t="e">
        <f ca="1">_xludf.IFS(F3110=BASE_DATOS!R$2,"N/A",F3110=BASE_DATOS!R$3,"N/A",F3110=BASE_DATOS!R$4,"INDICAR",F3110=BASE_DATOS!R$7,"N/A",F3110=BASE_DATOS!R$5,"INDICAR",F3110=BASE_DATOS!R$6,"INDICAR",F3110=BASE_DATOS!R$8," INDICAR",F3110=BASE_DATOS!R$9," ")</f>
        <v>#NAME?</v>
      </c>
      <c r="H3110" s="121"/>
      <c r="I3110" s="122"/>
      <c r="J3110" s="122"/>
      <c r="K3110" s="122"/>
      <c r="L3110" s="122"/>
      <c r="M3110" s="122"/>
      <c r="N3110" s="123">
        <f t="shared" si="78"/>
        <v>0</v>
      </c>
    </row>
    <row r="3111" spans="1:14" ht="14.5" hidden="1">
      <c r="A3111" s="252"/>
      <c r="B3111" s="137"/>
      <c r="C3111" s="138"/>
      <c r="D3111" s="158"/>
      <c r="E3111" s="140"/>
      <c r="F3111" s="121"/>
      <c r="G3111" s="160" t="e">
        <f ca="1">_xludf.IFS(F3111=BASE_DATOS!R$2,"N/A",F3111=BASE_DATOS!R$3,"N/A",F3111=BASE_DATOS!R$4,"INDICAR",F3111=BASE_DATOS!R$7,"N/A",F3111=BASE_DATOS!R$5,"INDICAR",F3111=BASE_DATOS!R$6,"INDICAR",F3111=BASE_DATOS!R$8," INDICAR",F3111=BASE_DATOS!R$9," ")</f>
        <v>#NAME?</v>
      </c>
      <c r="H3111" s="121"/>
      <c r="I3111" s="122"/>
      <c r="J3111" s="122"/>
      <c r="K3111" s="122"/>
      <c r="L3111" s="122"/>
      <c r="M3111" s="122"/>
      <c r="N3111" s="123">
        <f t="shared" si="78"/>
        <v>0</v>
      </c>
    </row>
    <row r="3112" spans="1:14" ht="14.5" hidden="1">
      <c r="A3112" s="252"/>
      <c r="B3112" s="137"/>
      <c r="C3112" s="138"/>
      <c r="D3112" s="158"/>
      <c r="E3112" s="140"/>
      <c r="F3112" s="121"/>
      <c r="G3112" s="160" t="e">
        <f ca="1">_xludf.IFS(F3112=BASE_DATOS!R$2,"N/A",F3112=BASE_DATOS!R$3,"N/A",F3112=BASE_DATOS!R$4,"INDICAR",F3112=BASE_DATOS!R$7,"N/A",F3112=BASE_DATOS!R$5,"INDICAR",F3112=BASE_DATOS!R$6,"INDICAR",F3112=BASE_DATOS!R$8," INDICAR",F3112=BASE_DATOS!R$9," ")</f>
        <v>#NAME?</v>
      </c>
      <c r="H3112" s="121"/>
      <c r="I3112" s="122"/>
      <c r="J3112" s="122"/>
      <c r="K3112" s="122"/>
      <c r="L3112" s="122"/>
      <c r="M3112" s="122"/>
      <c r="N3112" s="123">
        <f t="shared" si="78"/>
        <v>0</v>
      </c>
    </row>
    <row r="3113" spans="1:14" ht="14.5" hidden="1">
      <c r="A3113" s="252"/>
      <c r="B3113" s="137"/>
      <c r="C3113" s="138"/>
      <c r="D3113" s="158"/>
      <c r="E3113" s="140"/>
      <c r="F3113" s="121"/>
      <c r="G3113" s="160" t="e">
        <f ca="1">_xludf.IFS(F3113=BASE_DATOS!R$2,"N/A",F3113=BASE_DATOS!R$3,"N/A",F3113=BASE_DATOS!R$4,"INDICAR",F3113=BASE_DATOS!R$7,"N/A",F3113=BASE_DATOS!R$5,"INDICAR",F3113=BASE_DATOS!R$6,"INDICAR",F3113=BASE_DATOS!R$8," INDICAR",F3113=BASE_DATOS!R$9," ")</f>
        <v>#NAME?</v>
      </c>
      <c r="H3113" s="121"/>
      <c r="I3113" s="122"/>
      <c r="J3113" s="122"/>
      <c r="K3113" s="122"/>
      <c r="L3113" s="122"/>
      <c r="M3113" s="122"/>
      <c r="N3113" s="123">
        <f t="shared" si="78"/>
        <v>0</v>
      </c>
    </row>
    <row r="3114" spans="1:14" ht="14.5" hidden="1">
      <c r="A3114" s="252"/>
      <c r="B3114" s="137"/>
      <c r="C3114" s="138"/>
      <c r="D3114" s="158"/>
      <c r="E3114" s="140"/>
      <c r="F3114" s="121"/>
      <c r="G3114" s="160" t="e">
        <f ca="1">_xludf.IFS(F3114=BASE_DATOS!R$2,"N/A",F3114=BASE_DATOS!R$3,"N/A",F3114=BASE_DATOS!R$4,"INDICAR",F3114=BASE_DATOS!R$7,"N/A",F3114=BASE_DATOS!R$5,"INDICAR",F3114=BASE_DATOS!R$6,"INDICAR",F3114=BASE_DATOS!R$8," INDICAR",F3114=BASE_DATOS!R$9," ")</f>
        <v>#NAME?</v>
      </c>
      <c r="H3114" s="121"/>
      <c r="I3114" s="122"/>
      <c r="J3114" s="122"/>
      <c r="K3114" s="122"/>
      <c r="L3114" s="122"/>
      <c r="M3114" s="122"/>
      <c r="N3114" s="123">
        <f t="shared" si="78"/>
        <v>0</v>
      </c>
    </row>
    <row r="3115" spans="1:14" ht="14.5" hidden="1">
      <c r="A3115" s="252"/>
      <c r="B3115" s="137"/>
      <c r="C3115" s="138"/>
      <c r="D3115" s="158"/>
      <c r="E3115" s="140"/>
      <c r="F3115" s="121"/>
      <c r="G3115" s="160" t="e">
        <f ca="1">_xludf.IFS(F3115=BASE_DATOS!R$2,"N/A",F3115=BASE_DATOS!R$3,"N/A",F3115=BASE_DATOS!R$4,"INDICAR",F3115=BASE_DATOS!R$7,"N/A",F3115=BASE_DATOS!R$5,"INDICAR",F3115=BASE_DATOS!R$6,"INDICAR",F3115=BASE_DATOS!R$8," INDICAR",F3115=BASE_DATOS!R$9," ")</f>
        <v>#NAME?</v>
      </c>
      <c r="H3115" s="121"/>
      <c r="I3115" s="122"/>
      <c r="J3115" s="122"/>
      <c r="K3115" s="122"/>
      <c r="L3115" s="122"/>
      <c r="M3115" s="122"/>
      <c r="N3115" s="123">
        <f t="shared" si="78"/>
        <v>0</v>
      </c>
    </row>
    <row r="3116" spans="1:14" ht="14.5" hidden="1">
      <c r="A3116" s="253"/>
      <c r="B3116" s="137"/>
      <c r="C3116" s="140"/>
      <c r="D3116" s="158"/>
      <c r="E3116" s="140"/>
      <c r="F3116" s="121"/>
      <c r="G3116" s="160" t="e">
        <f ca="1">_xludf.IFS(F3116=BASE_DATOS!R$2,"N/A",F3116=BASE_DATOS!R$3,"N/A",F3116=BASE_DATOS!R$4,"INDICAR",F3116=BASE_DATOS!R$7,"N/A",F3116=BASE_DATOS!R$5,"INDICAR",F3116=BASE_DATOS!R$6,"INDICAR",F3116=BASE_DATOS!R$8," INDICAR",F3116=BASE_DATOS!R$9," ")</f>
        <v>#NAME?</v>
      </c>
      <c r="H3116" s="121"/>
      <c r="I3116" s="122"/>
      <c r="J3116" s="122"/>
      <c r="K3116" s="122"/>
      <c r="L3116" s="122"/>
      <c r="M3116" s="122"/>
      <c r="N3116" s="123">
        <f t="shared" si="78"/>
        <v>0</v>
      </c>
    </row>
    <row r="3117" spans="1:14" ht="14.5" hidden="1">
      <c r="A3117" s="251"/>
      <c r="B3117" s="137"/>
      <c r="C3117" s="138"/>
      <c r="D3117" s="158"/>
      <c r="E3117" s="140"/>
      <c r="F3117" s="121"/>
      <c r="G3117" s="160" t="e">
        <f ca="1">_xludf.IFS(F3117=BASE_DATOS!R$2,"N/A",F3117=BASE_DATOS!R$3,"N/A",F3117=BASE_DATOS!R$4,"INDICAR",F3117=BASE_DATOS!R$7,"N/A",F3117=BASE_DATOS!R$5,"INDICAR",F3117=BASE_DATOS!R$6,"INDICAR",F3117=BASE_DATOS!R$8," INDICAR",F3117=BASE_DATOS!R$9," ")</f>
        <v>#NAME?</v>
      </c>
      <c r="H3117" s="121"/>
      <c r="I3117" s="122"/>
      <c r="J3117" s="122"/>
      <c r="K3117" s="122"/>
      <c r="L3117" s="122"/>
      <c r="M3117" s="122"/>
      <c r="N3117" s="123">
        <f t="shared" si="78"/>
        <v>0</v>
      </c>
    </row>
    <row r="3118" spans="1:14" ht="14.5" hidden="1">
      <c r="A3118" s="252"/>
      <c r="B3118" s="137"/>
      <c r="C3118" s="138"/>
      <c r="D3118" s="158"/>
      <c r="E3118" s="140"/>
      <c r="F3118" s="121"/>
      <c r="G3118" s="160" t="e">
        <f ca="1">_xludf.IFS(F3118=BASE_DATOS!R$2,"N/A",F3118=BASE_DATOS!R$3,"N/A",F3118=BASE_DATOS!R$4,"INDICAR",F3118=BASE_DATOS!R$7,"N/A",F3118=BASE_DATOS!R$5,"INDICAR",F3118=BASE_DATOS!R$6,"INDICAR",F3118=BASE_DATOS!R$8," INDICAR",F3118=BASE_DATOS!R$9," ")</f>
        <v>#NAME?</v>
      </c>
      <c r="H3118" s="121"/>
      <c r="I3118" s="122"/>
      <c r="J3118" s="122"/>
      <c r="K3118" s="122"/>
      <c r="L3118" s="122"/>
      <c r="M3118" s="122"/>
      <c r="N3118" s="123">
        <f t="shared" si="78"/>
        <v>0</v>
      </c>
    </row>
    <row r="3119" spans="1:14" ht="14.5" hidden="1">
      <c r="A3119" s="252"/>
      <c r="B3119" s="137"/>
      <c r="C3119" s="138"/>
      <c r="D3119" s="158"/>
      <c r="E3119" s="140"/>
      <c r="F3119" s="121"/>
      <c r="G3119" s="160" t="e">
        <f ca="1">_xludf.IFS(F3119=BASE_DATOS!R$2,"N/A",F3119=BASE_DATOS!R$3,"N/A",F3119=BASE_DATOS!R$4,"INDICAR",F3119=BASE_DATOS!R$7,"N/A",F3119=BASE_DATOS!R$5,"INDICAR",F3119=BASE_DATOS!R$6,"INDICAR",F3119=BASE_DATOS!R$8," INDICAR",F3119=BASE_DATOS!R$9," ")</f>
        <v>#NAME?</v>
      </c>
      <c r="H3119" s="121"/>
      <c r="I3119" s="122"/>
      <c r="J3119" s="122"/>
      <c r="K3119" s="122"/>
      <c r="L3119" s="122"/>
      <c r="M3119" s="122"/>
      <c r="N3119" s="123">
        <f t="shared" si="78"/>
        <v>0</v>
      </c>
    </row>
    <row r="3120" spans="1:14" ht="14.5" hidden="1">
      <c r="A3120" s="252"/>
      <c r="B3120" s="137"/>
      <c r="C3120" s="138"/>
      <c r="D3120" s="158"/>
      <c r="E3120" s="140"/>
      <c r="F3120" s="121"/>
      <c r="G3120" s="160" t="e">
        <f ca="1">_xludf.IFS(F3120=BASE_DATOS!R$2,"N/A",F3120=BASE_DATOS!R$3,"N/A",F3120=BASE_DATOS!R$4,"INDICAR",F3120=BASE_DATOS!R$7,"N/A",F3120=BASE_DATOS!R$5,"INDICAR",F3120=BASE_DATOS!R$6,"INDICAR",F3120=BASE_DATOS!R$8," INDICAR",F3120=BASE_DATOS!R$9," ")</f>
        <v>#NAME?</v>
      </c>
      <c r="H3120" s="121"/>
      <c r="I3120" s="122"/>
      <c r="J3120" s="122"/>
      <c r="K3120" s="122"/>
      <c r="L3120" s="122"/>
      <c r="M3120" s="122"/>
      <c r="N3120" s="123">
        <f t="shared" si="78"/>
        <v>0</v>
      </c>
    </row>
    <row r="3121" spans="1:14" ht="14.5" hidden="1">
      <c r="A3121" s="252"/>
      <c r="B3121" s="137"/>
      <c r="C3121" s="138"/>
      <c r="D3121" s="158"/>
      <c r="E3121" s="140"/>
      <c r="F3121" s="121"/>
      <c r="G3121" s="160" t="e">
        <f ca="1">_xludf.IFS(F3121=BASE_DATOS!R$2,"N/A",F3121=BASE_DATOS!R$3,"N/A",F3121=BASE_DATOS!R$4,"INDICAR",F3121=BASE_DATOS!R$7,"N/A",F3121=BASE_DATOS!R$5,"INDICAR",F3121=BASE_DATOS!R$6,"INDICAR",F3121=BASE_DATOS!R$8," INDICAR",F3121=BASE_DATOS!R$9," ")</f>
        <v>#NAME?</v>
      </c>
      <c r="H3121" s="121"/>
      <c r="I3121" s="122"/>
      <c r="J3121" s="122"/>
      <c r="K3121" s="122"/>
      <c r="L3121" s="122"/>
      <c r="M3121" s="122"/>
      <c r="N3121" s="123">
        <f t="shared" si="78"/>
        <v>0</v>
      </c>
    </row>
    <row r="3122" spans="1:14" ht="14.5" hidden="1">
      <c r="A3122" s="252"/>
      <c r="B3122" s="137"/>
      <c r="C3122" s="138"/>
      <c r="D3122" s="158"/>
      <c r="E3122" s="140"/>
      <c r="F3122" s="121"/>
      <c r="G3122" s="160" t="e">
        <f ca="1">_xludf.IFS(F3122=BASE_DATOS!R$2,"N/A",F3122=BASE_DATOS!R$3,"N/A",F3122=BASE_DATOS!R$4,"INDICAR",F3122=BASE_DATOS!R$7,"N/A",F3122=BASE_DATOS!R$5,"INDICAR",F3122=BASE_DATOS!R$6,"INDICAR",F3122=BASE_DATOS!R$8," INDICAR",F3122=BASE_DATOS!R$9," ")</f>
        <v>#NAME?</v>
      </c>
      <c r="H3122" s="121"/>
      <c r="I3122" s="122"/>
      <c r="J3122" s="122"/>
      <c r="K3122" s="122"/>
      <c r="L3122" s="122"/>
      <c r="M3122" s="122"/>
      <c r="N3122" s="123">
        <f t="shared" si="78"/>
        <v>0</v>
      </c>
    </row>
    <row r="3123" spans="1:14" ht="14.5" hidden="1">
      <c r="A3123" s="252"/>
      <c r="B3123" s="137"/>
      <c r="C3123" s="138"/>
      <c r="D3123" s="158"/>
      <c r="E3123" s="140"/>
      <c r="F3123" s="121"/>
      <c r="G3123" s="160" t="e">
        <f ca="1">_xludf.IFS(F3123=BASE_DATOS!R$2,"N/A",F3123=BASE_DATOS!R$3,"N/A",F3123=BASE_DATOS!R$4,"INDICAR",F3123=BASE_DATOS!R$7,"N/A",F3123=BASE_DATOS!R$5,"INDICAR",F3123=BASE_DATOS!R$6,"INDICAR",F3123=BASE_DATOS!R$8," INDICAR",F3123=BASE_DATOS!R$9," ")</f>
        <v>#NAME?</v>
      </c>
      <c r="H3123" s="121"/>
      <c r="I3123" s="122"/>
      <c r="J3123" s="122"/>
      <c r="K3123" s="122"/>
      <c r="L3123" s="122"/>
      <c r="M3123" s="122"/>
      <c r="N3123" s="123">
        <f t="shared" si="78"/>
        <v>0</v>
      </c>
    </row>
    <row r="3124" spans="1:14" ht="14.5" hidden="1">
      <c r="A3124" s="252"/>
      <c r="B3124" s="137"/>
      <c r="C3124" s="138"/>
      <c r="D3124" s="158"/>
      <c r="E3124" s="140"/>
      <c r="F3124" s="121"/>
      <c r="G3124" s="160" t="e">
        <f ca="1">_xludf.IFS(F3124=BASE_DATOS!R$2,"N/A",F3124=BASE_DATOS!R$3,"N/A",F3124=BASE_DATOS!R$4,"INDICAR",F3124=BASE_DATOS!R$7,"N/A",F3124=BASE_DATOS!R$5,"INDICAR",F3124=BASE_DATOS!R$6,"INDICAR",F3124=BASE_DATOS!R$8," INDICAR",F3124=BASE_DATOS!R$9," ")</f>
        <v>#NAME?</v>
      </c>
      <c r="H3124" s="121"/>
      <c r="I3124" s="122"/>
      <c r="J3124" s="122"/>
      <c r="K3124" s="122"/>
      <c r="L3124" s="122"/>
      <c r="M3124" s="122"/>
      <c r="N3124" s="123">
        <f t="shared" si="78"/>
        <v>0</v>
      </c>
    </row>
    <row r="3125" spans="1:14" ht="14.5" hidden="1">
      <c r="A3125" s="252"/>
      <c r="B3125" s="137"/>
      <c r="C3125" s="138"/>
      <c r="D3125" s="158"/>
      <c r="E3125" s="140"/>
      <c r="F3125" s="121"/>
      <c r="G3125" s="160" t="e">
        <f ca="1">_xludf.IFS(F3125=BASE_DATOS!R$2,"N/A",F3125=BASE_DATOS!R$3,"N/A",F3125=BASE_DATOS!R$4,"INDICAR",F3125=BASE_DATOS!R$7,"N/A",F3125=BASE_DATOS!R$5,"INDICAR",F3125=BASE_DATOS!R$6,"INDICAR",F3125=BASE_DATOS!R$8," INDICAR",F3125=BASE_DATOS!R$9," ")</f>
        <v>#NAME?</v>
      </c>
      <c r="H3125" s="121"/>
      <c r="I3125" s="122"/>
      <c r="J3125" s="122"/>
      <c r="K3125" s="122"/>
      <c r="L3125" s="122"/>
      <c r="M3125" s="122"/>
      <c r="N3125" s="123">
        <f t="shared" si="78"/>
        <v>0</v>
      </c>
    </row>
    <row r="3126" spans="1:14" ht="14.5" hidden="1">
      <c r="A3126" s="252"/>
      <c r="B3126" s="137"/>
      <c r="C3126" s="138"/>
      <c r="D3126" s="158"/>
      <c r="E3126" s="140"/>
      <c r="F3126" s="121"/>
      <c r="G3126" s="160" t="e">
        <f ca="1">_xludf.IFS(F3126=BASE_DATOS!R$2,"N/A",F3126=BASE_DATOS!R$3,"N/A",F3126=BASE_DATOS!R$4,"INDICAR",F3126=BASE_DATOS!R$7,"N/A",F3126=BASE_DATOS!R$5,"INDICAR",F3126=BASE_DATOS!R$6,"INDICAR",F3126=BASE_DATOS!R$8," INDICAR",F3126=BASE_DATOS!R$9," ")</f>
        <v>#NAME?</v>
      </c>
      <c r="H3126" s="121"/>
      <c r="I3126" s="122"/>
      <c r="J3126" s="122"/>
      <c r="K3126" s="122"/>
      <c r="L3126" s="122"/>
      <c r="M3126" s="122"/>
      <c r="N3126" s="123">
        <f t="shared" si="78"/>
        <v>0</v>
      </c>
    </row>
    <row r="3127" spans="1:14" ht="14.5" hidden="1">
      <c r="A3127" s="253"/>
      <c r="B3127" s="137"/>
      <c r="C3127" s="140"/>
      <c r="D3127" s="158"/>
      <c r="E3127" s="140"/>
      <c r="F3127" s="121"/>
      <c r="G3127" s="160" t="e">
        <f ca="1">_xludf.IFS(F3127=BASE_DATOS!R$2,"N/A",F3127=BASE_DATOS!R$3,"N/A",F3127=BASE_DATOS!R$4,"INDICAR",F3127=BASE_DATOS!R$7,"N/A",F3127=BASE_DATOS!R$5,"INDICAR",F3127=BASE_DATOS!R$6,"INDICAR",F3127=BASE_DATOS!R$8," INDICAR",F3127=BASE_DATOS!R$9," ")</f>
        <v>#NAME?</v>
      </c>
      <c r="H3127" s="121"/>
      <c r="I3127" s="122"/>
      <c r="J3127" s="122"/>
      <c r="K3127" s="122"/>
      <c r="L3127" s="122"/>
      <c r="M3127" s="122"/>
      <c r="N3127" s="123">
        <f t="shared" si="78"/>
        <v>0</v>
      </c>
    </row>
    <row r="3128" spans="1:14" ht="14.5" hidden="1">
      <c r="A3128" s="251"/>
      <c r="B3128" s="137"/>
      <c r="C3128" s="138"/>
      <c r="D3128" s="158"/>
      <c r="E3128" s="140"/>
      <c r="F3128" s="121"/>
      <c r="G3128" s="160" t="e">
        <f ca="1">_xludf.IFS(F3128=BASE_DATOS!R$2,"N/A",F3128=BASE_DATOS!R$3,"N/A",F3128=BASE_DATOS!R$4,"INDICAR",F3128=BASE_DATOS!R$7,"N/A",F3128=BASE_DATOS!R$5,"INDICAR",F3128=BASE_DATOS!R$6,"INDICAR",F3128=BASE_DATOS!R$8," INDICAR",F3128=BASE_DATOS!R$9," ")</f>
        <v>#NAME?</v>
      </c>
      <c r="H3128" s="121"/>
      <c r="I3128" s="122"/>
      <c r="J3128" s="122"/>
      <c r="K3128" s="122"/>
      <c r="L3128" s="122"/>
      <c r="M3128" s="122"/>
      <c r="N3128" s="123">
        <f t="shared" si="78"/>
        <v>0</v>
      </c>
    </row>
    <row r="3129" spans="1:14" ht="14.5" hidden="1">
      <c r="A3129" s="252"/>
      <c r="B3129" s="137"/>
      <c r="C3129" s="138"/>
      <c r="D3129" s="158"/>
      <c r="E3129" s="140"/>
      <c r="F3129" s="121"/>
      <c r="G3129" s="160" t="e">
        <f ca="1">_xludf.IFS(F3129=BASE_DATOS!R$2,"N/A",F3129=BASE_DATOS!R$3,"N/A",F3129=BASE_DATOS!R$4,"INDICAR",F3129=BASE_DATOS!R$7,"N/A",F3129=BASE_DATOS!R$5,"INDICAR",F3129=BASE_DATOS!R$6,"INDICAR",F3129=BASE_DATOS!R$8," INDICAR",F3129=BASE_DATOS!R$9," ")</f>
        <v>#NAME?</v>
      </c>
      <c r="H3129" s="121"/>
      <c r="I3129" s="122"/>
      <c r="J3129" s="122"/>
      <c r="K3129" s="122"/>
      <c r="L3129" s="122"/>
      <c r="M3129" s="122"/>
      <c r="N3129" s="123">
        <f t="shared" si="78"/>
        <v>0</v>
      </c>
    </row>
    <row r="3130" spans="1:14" ht="14.5" hidden="1">
      <c r="A3130" s="252"/>
      <c r="B3130" s="137"/>
      <c r="C3130" s="138"/>
      <c r="D3130" s="158"/>
      <c r="E3130" s="140"/>
      <c r="F3130" s="121"/>
      <c r="G3130" s="160" t="e">
        <f ca="1">_xludf.IFS(F3130=BASE_DATOS!R$2,"N/A",F3130=BASE_DATOS!R$3,"N/A",F3130=BASE_DATOS!R$4,"INDICAR",F3130=BASE_DATOS!R$7,"N/A",F3130=BASE_DATOS!R$5,"INDICAR",F3130=BASE_DATOS!R$6,"INDICAR",F3130=BASE_DATOS!R$8," INDICAR",F3130=BASE_DATOS!R$9," ")</f>
        <v>#NAME?</v>
      </c>
      <c r="H3130" s="121"/>
      <c r="I3130" s="122"/>
      <c r="J3130" s="122"/>
      <c r="K3130" s="122"/>
      <c r="L3130" s="122"/>
      <c r="M3130" s="122"/>
      <c r="N3130" s="123">
        <f t="shared" si="78"/>
        <v>0</v>
      </c>
    </row>
    <row r="3131" spans="1:14" ht="14.5" hidden="1">
      <c r="A3131" s="252"/>
      <c r="B3131" s="137"/>
      <c r="C3131" s="138"/>
      <c r="D3131" s="158"/>
      <c r="E3131" s="140"/>
      <c r="F3131" s="121"/>
      <c r="G3131" s="160" t="e">
        <f ca="1">_xludf.IFS(F3131=BASE_DATOS!R$2,"N/A",F3131=BASE_DATOS!R$3,"N/A",F3131=BASE_DATOS!R$4,"INDICAR",F3131=BASE_DATOS!R$7,"N/A",F3131=BASE_DATOS!R$5,"INDICAR",F3131=BASE_DATOS!R$6,"INDICAR",F3131=BASE_DATOS!R$8," INDICAR",F3131=BASE_DATOS!R$9," ")</f>
        <v>#NAME?</v>
      </c>
      <c r="H3131" s="121"/>
      <c r="I3131" s="122"/>
      <c r="J3131" s="122"/>
      <c r="K3131" s="122"/>
      <c r="L3131" s="122"/>
      <c r="M3131" s="122"/>
      <c r="N3131" s="123">
        <f t="shared" si="78"/>
        <v>0</v>
      </c>
    </row>
    <row r="3132" spans="1:14" ht="14.5" hidden="1">
      <c r="A3132" s="252"/>
      <c r="B3132" s="137"/>
      <c r="C3132" s="138"/>
      <c r="D3132" s="158"/>
      <c r="E3132" s="140"/>
      <c r="F3132" s="121"/>
      <c r="G3132" s="160" t="e">
        <f ca="1">_xludf.IFS(F3132=BASE_DATOS!R$2,"N/A",F3132=BASE_DATOS!R$3,"N/A",F3132=BASE_DATOS!R$4,"INDICAR",F3132=BASE_DATOS!R$7,"N/A",F3132=BASE_DATOS!R$5,"INDICAR",F3132=BASE_DATOS!R$6,"INDICAR",F3132=BASE_DATOS!R$8," INDICAR",F3132=BASE_DATOS!R$9," ")</f>
        <v>#NAME?</v>
      </c>
      <c r="H3132" s="121"/>
      <c r="I3132" s="122"/>
      <c r="J3132" s="122"/>
      <c r="K3132" s="122"/>
      <c r="L3132" s="122"/>
      <c r="M3132" s="122"/>
      <c r="N3132" s="123">
        <f t="shared" si="78"/>
        <v>0</v>
      </c>
    </row>
    <row r="3133" spans="1:14" ht="14.5" hidden="1">
      <c r="A3133" s="252"/>
      <c r="B3133" s="137"/>
      <c r="C3133" s="138"/>
      <c r="D3133" s="158"/>
      <c r="E3133" s="140"/>
      <c r="F3133" s="121"/>
      <c r="G3133" s="160" t="e">
        <f ca="1">_xludf.IFS(F3133=BASE_DATOS!R$2,"N/A",F3133=BASE_DATOS!R$3,"N/A",F3133=BASE_DATOS!R$4,"INDICAR",F3133=BASE_DATOS!R$7,"N/A",F3133=BASE_DATOS!R$5,"INDICAR",F3133=BASE_DATOS!R$6,"INDICAR",F3133=BASE_DATOS!R$8," INDICAR",F3133=BASE_DATOS!R$9," ")</f>
        <v>#NAME?</v>
      </c>
      <c r="H3133" s="121"/>
      <c r="I3133" s="122"/>
      <c r="J3133" s="122"/>
      <c r="K3133" s="122"/>
      <c r="L3133" s="122"/>
      <c r="M3133" s="122"/>
      <c r="N3133" s="123">
        <f t="shared" si="78"/>
        <v>0</v>
      </c>
    </row>
    <row r="3134" spans="1:14" ht="14.5" hidden="1">
      <c r="A3134" s="252"/>
      <c r="B3134" s="137"/>
      <c r="C3134" s="138"/>
      <c r="D3134" s="158"/>
      <c r="E3134" s="140"/>
      <c r="F3134" s="121"/>
      <c r="G3134" s="160" t="e">
        <f ca="1">_xludf.IFS(F3134=BASE_DATOS!R$2,"N/A",F3134=BASE_DATOS!R$3,"N/A",F3134=BASE_DATOS!R$4,"INDICAR",F3134=BASE_DATOS!R$7,"N/A",F3134=BASE_DATOS!R$5,"INDICAR",F3134=BASE_DATOS!R$6,"INDICAR",F3134=BASE_DATOS!R$8," INDICAR",F3134=BASE_DATOS!R$9," ")</f>
        <v>#NAME?</v>
      </c>
      <c r="H3134" s="121"/>
      <c r="I3134" s="122"/>
      <c r="J3134" s="122"/>
      <c r="K3134" s="122"/>
      <c r="L3134" s="122"/>
      <c r="M3134" s="122"/>
      <c r="N3134" s="123">
        <f t="shared" si="78"/>
        <v>0</v>
      </c>
    </row>
    <row r="3135" spans="1:14" ht="14.5" hidden="1">
      <c r="A3135" s="252"/>
      <c r="B3135" s="137"/>
      <c r="C3135" s="138"/>
      <c r="D3135" s="158"/>
      <c r="E3135" s="140"/>
      <c r="F3135" s="121"/>
      <c r="G3135" s="160" t="e">
        <f ca="1">_xludf.IFS(F3135=BASE_DATOS!R$2,"N/A",F3135=BASE_DATOS!R$3,"N/A",F3135=BASE_DATOS!R$4,"INDICAR",F3135=BASE_DATOS!R$7,"N/A",F3135=BASE_DATOS!R$5,"INDICAR",F3135=BASE_DATOS!R$6,"INDICAR",F3135=BASE_DATOS!R$8," INDICAR",F3135=BASE_DATOS!R$9," ")</f>
        <v>#NAME?</v>
      </c>
      <c r="H3135" s="121"/>
      <c r="I3135" s="122"/>
      <c r="J3135" s="122"/>
      <c r="K3135" s="122"/>
      <c r="L3135" s="122"/>
      <c r="M3135" s="122"/>
      <c r="N3135" s="123">
        <f t="shared" si="78"/>
        <v>0</v>
      </c>
    </row>
    <row r="3136" spans="1:14" ht="14.5" hidden="1">
      <c r="A3136" s="252"/>
      <c r="B3136" s="137"/>
      <c r="C3136" s="138"/>
      <c r="D3136" s="158"/>
      <c r="E3136" s="140"/>
      <c r="F3136" s="121"/>
      <c r="G3136" s="160" t="e">
        <f ca="1">_xludf.IFS(F3136=BASE_DATOS!R$2,"N/A",F3136=BASE_DATOS!R$3,"N/A",F3136=BASE_DATOS!R$4,"INDICAR",F3136=BASE_DATOS!R$7,"N/A",F3136=BASE_DATOS!R$5,"INDICAR",F3136=BASE_DATOS!R$6,"INDICAR",F3136=BASE_DATOS!R$8," INDICAR",F3136=BASE_DATOS!R$9," ")</f>
        <v>#NAME?</v>
      </c>
      <c r="H3136" s="121"/>
      <c r="I3136" s="122"/>
      <c r="J3136" s="122"/>
      <c r="K3136" s="122"/>
      <c r="L3136" s="122"/>
      <c r="M3136" s="122"/>
      <c r="N3136" s="123">
        <f t="shared" si="78"/>
        <v>0</v>
      </c>
    </row>
    <row r="3137" spans="1:14" ht="14.5" hidden="1">
      <c r="A3137" s="252"/>
      <c r="B3137" s="137"/>
      <c r="C3137" s="138"/>
      <c r="D3137" s="158"/>
      <c r="E3137" s="140"/>
      <c r="F3137" s="121"/>
      <c r="G3137" s="160" t="e">
        <f ca="1">_xludf.IFS(F3137=BASE_DATOS!R$2,"N/A",F3137=BASE_DATOS!R$3,"N/A",F3137=BASE_DATOS!R$4,"INDICAR",F3137=BASE_DATOS!R$7,"N/A",F3137=BASE_DATOS!R$5,"INDICAR",F3137=BASE_DATOS!R$6,"INDICAR",F3137=BASE_DATOS!R$8," INDICAR",F3137=BASE_DATOS!R$9," ")</f>
        <v>#NAME?</v>
      </c>
      <c r="H3137" s="121"/>
      <c r="I3137" s="122"/>
      <c r="J3137" s="122"/>
      <c r="K3137" s="122"/>
      <c r="L3137" s="122"/>
      <c r="M3137" s="122"/>
      <c r="N3137" s="123">
        <f t="shared" si="78"/>
        <v>0</v>
      </c>
    </row>
    <row r="3138" spans="1:14" ht="14.5" hidden="1">
      <c r="A3138" s="253"/>
      <c r="B3138" s="137"/>
      <c r="C3138" s="140"/>
      <c r="D3138" s="158"/>
      <c r="E3138" s="140"/>
      <c r="F3138" s="121"/>
      <c r="G3138" s="160" t="e">
        <f ca="1">_xludf.IFS(F3138=BASE_DATOS!R$2,"N/A",F3138=BASE_DATOS!R$3,"N/A",F3138=BASE_DATOS!R$4,"INDICAR",F3138=BASE_DATOS!R$7,"N/A",F3138=BASE_DATOS!R$5,"INDICAR",F3138=BASE_DATOS!R$6,"INDICAR",F3138=BASE_DATOS!R$8," INDICAR",F3138=BASE_DATOS!R$9," ")</f>
        <v>#NAME?</v>
      </c>
      <c r="H3138" s="121"/>
      <c r="I3138" s="122"/>
      <c r="J3138" s="122"/>
      <c r="K3138" s="122"/>
      <c r="L3138" s="122"/>
      <c r="M3138" s="122"/>
      <c r="N3138" s="123">
        <f t="shared" si="78"/>
        <v>0</v>
      </c>
    </row>
    <row r="3139" spans="1:14" ht="14.5" hidden="1">
      <c r="A3139" s="142"/>
      <c r="B3139" s="143"/>
      <c r="C3139" s="142"/>
      <c r="D3139" s="142"/>
      <c r="E3139" s="142"/>
      <c r="F3139" s="142"/>
      <c r="G3139" s="142"/>
      <c r="H3139" s="142"/>
      <c r="I3139" s="142"/>
      <c r="J3139" s="143"/>
      <c r="K3139" s="143"/>
      <c r="L3139" s="143"/>
      <c r="M3139" s="143"/>
      <c r="N3139" s="144"/>
    </row>
    <row r="3140" spans="1:14" ht="14.5" hidden="1">
      <c r="A3140" s="145"/>
      <c r="B3140" s="146"/>
      <c r="C3140" s="145"/>
      <c r="D3140" s="145"/>
      <c r="E3140" s="145"/>
      <c r="F3140" s="145"/>
      <c r="G3140" s="145"/>
      <c r="H3140" s="145"/>
      <c r="I3140" s="145"/>
      <c r="J3140" s="146"/>
      <c r="K3140" s="146"/>
      <c r="L3140" s="146"/>
      <c r="M3140" s="146"/>
      <c r="N3140" s="147"/>
    </row>
    <row r="3141" spans="1:14" ht="24.75" hidden="1" customHeight="1">
      <c r="A3141" s="254" t="s">
        <v>413</v>
      </c>
      <c r="B3141" s="255"/>
      <c r="C3141" s="254"/>
      <c r="D3141" s="256"/>
      <c r="E3141" s="256"/>
      <c r="F3141" s="256"/>
      <c r="G3141" s="256"/>
      <c r="H3141" s="256"/>
      <c r="I3141" s="256"/>
      <c r="J3141" s="256"/>
      <c r="K3141" s="256"/>
      <c r="L3141" s="256"/>
      <c r="M3141" s="256"/>
      <c r="N3141" s="255"/>
    </row>
    <row r="3142" spans="1:14" ht="31" hidden="1">
      <c r="A3142" s="99" t="s">
        <v>19</v>
      </c>
      <c r="B3142" s="254"/>
      <c r="C3142" s="255"/>
      <c r="D3142" s="99" t="s">
        <v>447</v>
      </c>
      <c r="E3142" s="258" t="e">
        <f t="array" ref="E3142">INDEX(BASE_DATOS!U$2:U$103,MATCH(C3141,BASE_DATOS!W$2:W$103,0))</f>
        <v>#N/A</v>
      </c>
      <c r="F3142" s="256"/>
      <c r="G3142" s="256"/>
      <c r="H3142" s="256"/>
      <c r="I3142" s="256"/>
      <c r="J3142" s="256"/>
      <c r="K3142" s="256"/>
      <c r="L3142" s="256"/>
      <c r="M3142" s="256"/>
      <c r="N3142" s="255"/>
    </row>
    <row r="3143" spans="1:14" ht="28.5" hidden="1" customHeight="1">
      <c r="A3143" s="259" t="s">
        <v>415</v>
      </c>
      <c r="B3143" s="277"/>
      <c r="C3143" s="261"/>
      <c r="D3143" s="262"/>
      <c r="E3143" s="268" t="s">
        <v>416</v>
      </c>
      <c r="F3143" s="273" t="e">
        <f t="array" ref="F3143">INDEX(BASE_DATOS!Y$2:Y$103,MATCH(B3143,BASE_DATOS!X$2:X$103,0))</f>
        <v>#N/A</v>
      </c>
      <c r="G3143" s="247"/>
      <c r="H3143" s="247"/>
      <c r="I3143" s="274" t="s">
        <v>417</v>
      </c>
      <c r="J3143" s="283" t="e">
        <f t="array" ref="J3143">INDEX(BASE_DATOS!Z$2:Z$103,MATCH(B3143,BASE_DATOS!X$2:X$103,0))</f>
        <v>#N/A</v>
      </c>
      <c r="K3143" s="256"/>
      <c r="L3143" s="256"/>
      <c r="M3143" s="256"/>
      <c r="N3143" s="255"/>
    </row>
    <row r="3144" spans="1:14" ht="28.5" hidden="1" customHeight="1">
      <c r="A3144" s="252"/>
      <c r="B3144" s="263"/>
      <c r="C3144" s="247"/>
      <c r="D3144" s="264"/>
      <c r="E3144" s="252"/>
      <c r="F3144" s="247"/>
      <c r="G3144" s="247"/>
      <c r="H3144" s="247"/>
      <c r="I3144" s="252"/>
      <c r="J3144" s="276"/>
      <c r="K3144" s="256"/>
      <c r="L3144" s="256"/>
      <c r="M3144" s="256"/>
      <c r="N3144" s="255"/>
    </row>
    <row r="3145" spans="1:14" ht="28.5" hidden="1" customHeight="1">
      <c r="A3145" s="252"/>
      <c r="B3145" s="263"/>
      <c r="C3145" s="247"/>
      <c r="D3145" s="264"/>
      <c r="E3145" s="252"/>
      <c r="F3145" s="247"/>
      <c r="G3145" s="247"/>
      <c r="H3145" s="247"/>
      <c r="I3145" s="252"/>
      <c r="J3145" s="276"/>
      <c r="K3145" s="256"/>
      <c r="L3145" s="256"/>
      <c r="M3145" s="256"/>
      <c r="N3145" s="255"/>
    </row>
    <row r="3146" spans="1:14" ht="28.5" hidden="1" customHeight="1">
      <c r="A3146" s="253"/>
      <c r="B3146" s="265"/>
      <c r="C3146" s="266"/>
      <c r="D3146" s="267"/>
      <c r="E3146" s="253"/>
      <c r="F3146" s="266"/>
      <c r="G3146" s="266"/>
      <c r="H3146" s="266"/>
      <c r="I3146" s="253"/>
      <c r="J3146" s="276"/>
      <c r="K3146" s="256"/>
      <c r="L3146" s="256"/>
      <c r="M3146" s="256"/>
      <c r="N3146" s="255"/>
    </row>
    <row r="3147" spans="1:14" ht="26.25" hidden="1" customHeight="1">
      <c r="A3147" s="269" t="s">
        <v>418</v>
      </c>
      <c r="B3147" s="269" t="s">
        <v>419</v>
      </c>
      <c r="C3147" s="270" t="s">
        <v>420</v>
      </c>
      <c r="D3147" s="269" t="s">
        <v>421</v>
      </c>
      <c r="E3147" s="269" t="s">
        <v>422</v>
      </c>
      <c r="F3147" s="272" t="s">
        <v>16</v>
      </c>
      <c r="G3147" s="269" t="s">
        <v>423</v>
      </c>
      <c r="H3147" s="269" t="s">
        <v>424</v>
      </c>
      <c r="I3147" s="271" t="s">
        <v>425</v>
      </c>
      <c r="J3147" s="256"/>
      <c r="K3147" s="256"/>
      <c r="L3147" s="256"/>
      <c r="M3147" s="256"/>
      <c r="N3147" s="255"/>
    </row>
    <row r="3148" spans="1:14" ht="26.25" hidden="1" customHeight="1">
      <c r="A3148" s="253"/>
      <c r="B3148" s="253"/>
      <c r="C3148" s="253"/>
      <c r="D3148" s="253"/>
      <c r="E3148" s="253"/>
      <c r="F3148" s="265"/>
      <c r="G3148" s="253"/>
      <c r="H3148" s="253"/>
      <c r="I3148" s="100">
        <v>2023</v>
      </c>
      <c r="J3148" s="100">
        <v>2024</v>
      </c>
      <c r="K3148" s="100">
        <v>2025</v>
      </c>
      <c r="L3148" s="100">
        <v>2026</v>
      </c>
      <c r="M3148" s="100">
        <v>2027</v>
      </c>
      <c r="N3148" s="148" t="s">
        <v>426</v>
      </c>
    </row>
    <row r="3149" spans="1:14" ht="14.5" hidden="1">
      <c r="A3149" s="251"/>
      <c r="B3149" s="137"/>
      <c r="C3149" s="138"/>
      <c r="D3149" s="158"/>
      <c r="E3149" s="140"/>
      <c r="F3149" s="121"/>
      <c r="G3149" s="141" t="e">
        <f ca="1">_xludf.IFS(F3149=BASE_DATOS!R$2,"N/A",F3149=BASE_DATOS!R$3,"N/A",F3149=BASE_DATOS!R$4,"INDICAR",F3149=BASE_DATOS!R$7,"N/A",F3149=BASE_DATOS!R$5,"INDICAR",F3149=BASE_DATOS!R$6,"INDICAR",F3149=BASE_DATOS!R$8," INDICAR",F3149=BASE_DATOS!R$9," ")</f>
        <v>#NAME?</v>
      </c>
      <c r="H3149" s="121"/>
      <c r="I3149" s="122"/>
      <c r="J3149" s="122"/>
      <c r="K3149" s="122"/>
      <c r="L3149" s="122"/>
      <c r="M3149" s="122"/>
      <c r="N3149" s="123">
        <f t="shared" ref="N3149:N3181" si="79">SUM(I3149:M3149)</f>
        <v>0</v>
      </c>
    </row>
    <row r="3150" spans="1:14" ht="14.5" hidden="1">
      <c r="A3150" s="252"/>
      <c r="B3150" s="137"/>
      <c r="C3150" s="138"/>
      <c r="D3150" s="158"/>
      <c r="E3150" s="140"/>
      <c r="F3150" s="121"/>
      <c r="G3150" s="160" t="e">
        <f ca="1">_xludf.IFS(F3150=BASE_DATOS!R$2,"N/A",F3150=BASE_DATOS!R$3,"N/A",F3150=BASE_DATOS!R$4,"INDICAR",F3150=BASE_DATOS!R$7,"N/A",F3150=BASE_DATOS!R$5,"INDICAR",F3150=BASE_DATOS!R$6,"INDICAR",F3150=BASE_DATOS!R$8," INDICAR",F3150=BASE_DATOS!R$9," ")</f>
        <v>#NAME?</v>
      </c>
      <c r="H3150" s="121"/>
      <c r="I3150" s="122"/>
      <c r="J3150" s="122"/>
      <c r="K3150" s="122"/>
      <c r="L3150" s="122"/>
      <c r="M3150" s="122"/>
      <c r="N3150" s="123">
        <f t="shared" si="79"/>
        <v>0</v>
      </c>
    </row>
    <row r="3151" spans="1:14" ht="14.5" hidden="1">
      <c r="A3151" s="252"/>
      <c r="B3151" s="137"/>
      <c r="C3151" s="138"/>
      <c r="D3151" s="158"/>
      <c r="E3151" s="140"/>
      <c r="F3151" s="121"/>
      <c r="G3151" s="160" t="e">
        <f ca="1">_xludf.IFS(F3151=BASE_DATOS!R$2,"N/A",F3151=BASE_DATOS!R$3,"N/A",F3151=BASE_DATOS!R$4,"INDICAR",F3151=BASE_DATOS!R$7,"N/A",F3151=BASE_DATOS!R$5,"INDICAR",F3151=BASE_DATOS!R$6,"INDICAR",F3151=BASE_DATOS!R$8," INDICAR",F3151=BASE_DATOS!R$9," ")</f>
        <v>#NAME?</v>
      </c>
      <c r="H3151" s="121"/>
      <c r="I3151" s="122"/>
      <c r="J3151" s="122"/>
      <c r="K3151" s="122"/>
      <c r="L3151" s="122"/>
      <c r="M3151" s="122"/>
      <c r="N3151" s="123">
        <f t="shared" si="79"/>
        <v>0</v>
      </c>
    </row>
    <row r="3152" spans="1:14" ht="14.5" hidden="1">
      <c r="A3152" s="252"/>
      <c r="B3152" s="137"/>
      <c r="C3152" s="138"/>
      <c r="D3152" s="158"/>
      <c r="E3152" s="140"/>
      <c r="F3152" s="121"/>
      <c r="G3152" s="160" t="e">
        <f ca="1">_xludf.IFS(F3152=BASE_DATOS!R$2,"N/A",F3152=BASE_DATOS!R$3,"N/A",F3152=BASE_DATOS!R$4,"INDICAR",F3152=BASE_DATOS!R$7,"N/A",F3152=BASE_DATOS!R$5,"INDICAR",F3152=BASE_DATOS!R$6,"INDICAR",F3152=BASE_DATOS!R$8," INDICAR",F3152=BASE_DATOS!R$9," ")</f>
        <v>#NAME?</v>
      </c>
      <c r="H3152" s="121"/>
      <c r="I3152" s="122"/>
      <c r="J3152" s="122"/>
      <c r="K3152" s="122"/>
      <c r="L3152" s="122"/>
      <c r="M3152" s="122"/>
      <c r="N3152" s="123">
        <f t="shared" si="79"/>
        <v>0</v>
      </c>
    </row>
    <row r="3153" spans="1:14" ht="14.5" hidden="1">
      <c r="A3153" s="252"/>
      <c r="B3153" s="137"/>
      <c r="C3153" s="138"/>
      <c r="D3153" s="158"/>
      <c r="E3153" s="140"/>
      <c r="F3153" s="121"/>
      <c r="G3153" s="160" t="e">
        <f ca="1">_xludf.IFS(F3153=BASE_DATOS!R$2,"N/A",F3153=BASE_DATOS!R$3,"N/A",F3153=BASE_DATOS!R$4,"INDICAR",F3153=BASE_DATOS!R$7,"N/A",F3153=BASE_DATOS!R$5,"INDICAR",F3153=BASE_DATOS!R$6,"INDICAR",F3153=BASE_DATOS!R$8," INDICAR",F3153=BASE_DATOS!R$9," ")</f>
        <v>#NAME?</v>
      </c>
      <c r="H3153" s="121"/>
      <c r="I3153" s="122"/>
      <c r="J3153" s="122"/>
      <c r="K3153" s="122"/>
      <c r="L3153" s="122"/>
      <c r="M3153" s="122"/>
      <c r="N3153" s="123">
        <f t="shared" si="79"/>
        <v>0</v>
      </c>
    </row>
    <row r="3154" spans="1:14" ht="14.5" hidden="1">
      <c r="A3154" s="252"/>
      <c r="B3154" s="137"/>
      <c r="C3154" s="138"/>
      <c r="D3154" s="158"/>
      <c r="E3154" s="140"/>
      <c r="F3154" s="121"/>
      <c r="G3154" s="160" t="e">
        <f ca="1">_xludf.IFS(F3154=BASE_DATOS!R$2,"N/A",F3154=BASE_DATOS!R$3,"N/A",F3154=BASE_DATOS!R$4,"INDICAR",F3154=BASE_DATOS!R$7,"N/A",F3154=BASE_DATOS!R$5,"INDICAR",F3154=BASE_DATOS!R$6,"INDICAR",F3154=BASE_DATOS!R$8," INDICAR",F3154=BASE_DATOS!R$9," ")</f>
        <v>#NAME?</v>
      </c>
      <c r="H3154" s="121"/>
      <c r="I3154" s="122"/>
      <c r="J3154" s="122"/>
      <c r="K3154" s="122"/>
      <c r="L3154" s="122"/>
      <c r="M3154" s="122"/>
      <c r="N3154" s="123">
        <f t="shared" si="79"/>
        <v>0</v>
      </c>
    </row>
    <row r="3155" spans="1:14" ht="14.5" hidden="1">
      <c r="A3155" s="252"/>
      <c r="B3155" s="137"/>
      <c r="C3155" s="138"/>
      <c r="D3155" s="158"/>
      <c r="E3155" s="140"/>
      <c r="F3155" s="121"/>
      <c r="G3155" s="160" t="e">
        <f ca="1">_xludf.IFS(F3155=BASE_DATOS!R$2,"N/A",F3155=BASE_DATOS!R$3,"N/A",F3155=BASE_DATOS!R$4,"INDICAR",F3155=BASE_DATOS!R$7,"N/A",F3155=BASE_DATOS!R$5,"INDICAR",F3155=BASE_DATOS!R$6,"INDICAR",F3155=BASE_DATOS!R$8," INDICAR",F3155=BASE_DATOS!R$9," ")</f>
        <v>#NAME?</v>
      </c>
      <c r="H3155" s="121"/>
      <c r="I3155" s="122"/>
      <c r="J3155" s="122"/>
      <c r="K3155" s="122"/>
      <c r="L3155" s="122"/>
      <c r="M3155" s="122"/>
      <c r="N3155" s="123">
        <f t="shared" si="79"/>
        <v>0</v>
      </c>
    </row>
    <row r="3156" spans="1:14" ht="14.5" hidden="1">
      <c r="A3156" s="252"/>
      <c r="B3156" s="137"/>
      <c r="C3156" s="138"/>
      <c r="D3156" s="158"/>
      <c r="E3156" s="140"/>
      <c r="F3156" s="121"/>
      <c r="G3156" s="160" t="e">
        <f ca="1">_xludf.IFS(F3156=BASE_DATOS!R$2,"N/A",F3156=BASE_DATOS!R$3,"N/A",F3156=BASE_DATOS!R$4,"INDICAR",F3156=BASE_DATOS!R$7,"N/A",F3156=BASE_DATOS!R$5,"INDICAR",F3156=BASE_DATOS!R$6,"INDICAR",F3156=BASE_DATOS!R$8," INDICAR",F3156=BASE_DATOS!R$9," ")</f>
        <v>#NAME?</v>
      </c>
      <c r="H3156" s="121"/>
      <c r="I3156" s="122"/>
      <c r="J3156" s="122"/>
      <c r="K3156" s="122"/>
      <c r="L3156" s="122"/>
      <c r="M3156" s="122"/>
      <c r="N3156" s="123">
        <f t="shared" si="79"/>
        <v>0</v>
      </c>
    </row>
    <row r="3157" spans="1:14" ht="14.5" hidden="1">
      <c r="A3157" s="252"/>
      <c r="B3157" s="137"/>
      <c r="C3157" s="138"/>
      <c r="D3157" s="158"/>
      <c r="E3157" s="140"/>
      <c r="F3157" s="121"/>
      <c r="G3157" s="160" t="e">
        <f ca="1">_xludf.IFS(F3157=BASE_DATOS!R$2,"N/A",F3157=BASE_DATOS!R$3,"N/A",F3157=BASE_DATOS!R$4,"INDICAR",F3157=BASE_DATOS!R$7,"N/A",F3157=BASE_DATOS!R$5,"INDICAR",F3157=BASE_DATOS!R$6,"INDICAR",F3157=BASE_DATOS!R$8," INDICAR",F3157=BASE_DATOS!R$9," ")</f>
        <v>#NAME?</v>
      </c>
      <c r="H3157" s="121"/>
      <c r="I3157" s="122"/>
      <c r="J3157" s="122"/>
      <c r="K3157" s="122"/>
      <c r="L3157" s="122"/>
      <c r="M3157" s="122"/>
      <c r="N3157" s="123">
        <f t="shared" si="79"/>
        <v>0</v>
      </c>
    </row>
    <row r="3158" spans="1:14" ht="14.5" hidden="1">
      <c r="A3158" s="252"/>
      <c r="B3158" s="137"/>
      <c r="C3158" s="138"/>
      <c r="D3158" s="158"/>
      <c r="E3158" s="140"/>
      <c r="F3158" s="121"/>
      <c r="G3158" s="160" t="e">
        <f ca="1">_xludf.IFS(F3158=BASE_DATOS!R$2,"N/A",F3158=BASE_DATOS!R$3,"N/A",F3158=BASE_DATOS!R$4,"INDICAR",F3158=BASE_DATOS!R$7,"N/A",F3158=BASE_DATOS!R$5,"INDICAR",F3158=BASE_DATOS!R$6,"INDICAR",F3158=BASE_DATOS!R$8," INDICAR",F3158=BASE_DATOS!R$9," ")</f>
        <v>#NAME?</v>
      </c>
      <c r="H3158" s="121"/>
      <c r="I3158" s="122"/>
      <c r="J3158" s="122"/>
      <c r="K3158" s="122"/>
      <c r="L3158" s="122"/>
      <c r="M3158" s="122"/>
      <c r="N3158" s="123">
        <f t="shared" si="79"/>
        <v>0</v>
      </c>
    </row>
    <row r="3159" spans="1:14" ht="14.5" hidden="1">
      <c r="A3159" s="253"/>
      <c r="B3159" s="137"/>
      <c r="C3159" s="140"/>
      <c r="D3159" s="158"/>
      <c r="E3159" s="140"/>
      <c r="F3159" s="121"/>
      <c r="G3159" s="160" t="e">
        <f ca="1">_xludf.IFS(F3159=BASE_DATOS!R$2,"N/A",F3159=BASE_DATOS!R$3,"N/A",F3159=BASE_DATOS!R$4,"INDICAR",F3159=BASE_DATOS!R$7,"N/A",F3159=BASE_DATOS!R$5,"INDICAR",F3159=BASE_DATOS!R$6,"INDICAR",F3159=BASE_DATOS!R$8," INDICAR",F3159=BASE_DATOS!R$9," ")</f>
        <v>#NAME?</v>
      </c>
      <c r="H3159" s="121"/>
      <c r="I3159" s="122"/>
      <c r="J3159" s="122"/>
      <c r="K3159" s="122"/>
      <c r="L3159" s="122"/>
      <c r="M3159" s="122"/>
      <c r="N3159" s="123">
        <f t="shared" si="79"/>
        <v>0</v>
      </c>
    </row>
    <row r="3160" spans="1:14" ht="14.5" hidden="1">
      <c r="A3160" s="251"/>
      <c r="B3160" s="137"/>
      <c r="C3160" s="138"/>
      <c r="D3160" s="158"/>
      <c r="E3160" s="140"/>
      <c r="F3160" s="121"/>
      <c r="G3160" s="160" t="e">
        <f ca="1">_xludf.IFS(F3160=BASE_DATOS!R$2,"N/A",F3160=BASE_DATOS!R$3,"N/A",F3160=BASE_DATOS!R$4,"INDICAR",F3160=BASE_DATOS!R$7,"N/A",F3160=BASE_DATOS!R$5,"INDICAR",F3160=BASE_DATOS!R$6,"INDICAR",F3160=BASE_DATOS!R$8," INDICAR",F3160=BASE_DATOS!R$9," ")</f>
        <v>#NAME?</v>
      </c>
      <c r="H3160" s="121"/>
      <c r="I3160" s="122"/>
      <c r="J3160" s="122"/>
      <c r="K3160" s="122"/>
      <c r="L3160" s="122"/>
      <c r="M3160" s="122"/>
      <c r="N3160" s="123">
        <f t="shared" si="79"/>
        <v>0</v>
      </c>
    </row>
    <row r="3161" spans="1:14" ht="14.5" hidden="1">
      <c r="A3161" s="252"/>
      <c r="B3161" s="137"/>
      <c r="C3161" s="138"/>
      <c r="D3161" s="158"/>
      <c r="E3161" s="140"/>
      <c r="F3161" s="121"/>
      <c r="G3161" s="160" t="e">
        <f ca="1">_xludf.IFS(F3161=BASE_DATOS!R$2,"N/A",F3161=BASE_DATOS!R$3,"N/A",F3161=BASE_DATOS!R$4,"INDICAR",F3161=BASE_DATOS!R$7,"N/A",F3161=BASE_DATOS!R$5,"INDICAR",F3161=BASE_DATOS!R$6,"INDICAR",F3161=BASE_DATOS!R$8," INDICAR",F3161=BASE_DATOS!R$9," ")</f>
        <v>#NAME?</v>
      </c>
      <c r="H3161" s="121"/>
      <c r="I3161" s="122"/>
      <c r="J3161" s="122"/>
      <c r="K3161" s="122"/>
      <c r="L3161" s="122"/>
      <c r="M3161" s="122"/>
      <c r="N3161" s="123">
        <f t="shared" si="79"/>
        <v>0</v>
      </c>
    </row>
    <row r="3162" spans="1:14" ht="14.5" hidden="1">
      <c r="A3162" s="252"/>
      <c r="B3162" s="137"/>
      <c r="C3162" s="138"/>
      <c r="D3162" s="158"/>
      <c r="E3162" s="140"/>
      <c r="F3162" s="121"/>
      <c r="G3162" s="160" t="e">
        <f ca="1">_xludf.IFS(F3162=BASE_DATOS!R$2,"N/A",F3162=BASE_DATOS!R$3,"N/A",F3162=BASE_DATOS!R$4,"INDICAR",F3162=BASE_DATOS!R$7,"N/A",F3162=BASE_DATOS!R$5,"INDICAR",F3162=BASE_DATOS!R$6,"INDICAR",F3162=BASE_DATOS!R$8," INDICAR",F3162=BASE_DATOS!R$9," ")</f>
        <v>#NAME?</v>
      </c>
      <c r="H3162" s="121"/>
      <c r="I3162" s="122"/>
      <c r="J3162" s="122"/>
      <c r="K3162" s="122"/>
      <c r="L3162" s="122"/>
      <c r="M3162" s="122"/>
      <c r="N3162" s="123">
        <f t="shared" si="79"/>
        <v>0</v>
      </c>
    </row>
    <row r="3163" spans="1:14" ht="14.5" hidden="1">
      <c r="A3163" s="252"/>
      <c r="B3163" s="137"/>
      <c r="C3163" s="138"/>
      <c r="D3163" s="158"/>
      <c r="E3163" s="140"/>
      <c r="F3163" s="121"/>
      <c r="G3163" s="160" t="e">
        <f ca="1">_xludf.IFS(F3163=BASE_DATOS!R$2,"N/A",F3163=BASE_DATOS!R$3,"N/A",F3163=BASE_DATOS!R$4,"INDICAR",F3163=BASE_DATOS!R$7,"N/A",F3163=BASE_DATOS!R$5,"INDICAR",F3163=BASE_DATOS!R$6,"INDICAR",F3163=BASE_DATOS!R$8," INDICAR",F3163=BASE_DATOS!R$9," ")</f>
        <v>#NAME?</v>
      </c>
      <c r="H3163" s="121"/>
      <c r="I3163" s="122"/>
      <c r="J3163" s="122"/>
      <c r="K3163" s="122"/>
      <c r="L3163" s="122"/>
      <c r="M3163" s="122"/>
      <c r="N3163" s="123">
        <f t="shared" si="79"/>
        <v>0</v>
      </c>
    </row>
    <row r="3164" spans="1:14" ht="14.5" hidden="1">
      <c r="A3164" s="252"/>
      <c r="B3164" s="137"/>
      <c r="C3164" s="138"/>
      <c r="D3164" s="158"/>
      <c r="E3164" s="140"/>
      <c r="F3164" s="121"/>
      <c r="G3164" s="160" t="e">
        <f ca="1">_xludf.IFS(F3164=BASE_DATOS!R$2,"N/A",F3164=BASE_DATOS!R$3,"N/A",F3164=BASE_DATOS!R$4,"INDICAR",F3164=BASE_DATOS!R$7,"N/A",F3164=BASE_DATOS!R$5,"INDICAR",F3164=BASE_DATOS!R$6,"INDICAR",F3164=BASE_DATOS!R$8," INDICAR",F3164=BASE_DATOS!R$9," ")</f>
        <v>#NAME?</v>
      </c>
      <c r="H3164" s="121"/>
      <c r="I3164" s="122"/>
      <c r="J3164" s="122"/>
      <c r="K3164" s="122"/>
      <c r="L3164" s="122"/>
      <c r="M3164" s="122"/>
      <c r="N3164" s="123">
        <f t="shared" si="79"/>
        <v>0</v>
      </c>
    </row>
    <row r="3165" spans="1:14" ht="14.5" hidden="1">
      <c r="A3165" s="252"/>
      <c r="B3165" s="137"/>
      <c r="C3165" s="138"/>
      <c r="D3165" s="158"/>
      <c r="E3165" s="140"/>
      <c r="F3165" s="121"/>
      <c r="G3165" s="160" t="e">
        <f ca="1">_xludf.IFS(F3165=BASE_DATOS!R$2,"N/A",F3165=BASE_DATOS!R$3,"N/A",F3165=BASE_DATOS!R$4,"INDICAR",F3165=BASE_DATOS!R$7,"N/A",F3165=BASE_DATOS!R$5,"INDICAR",F3165=BASE_DATOS!R$6,"INDICAR",F3165=BASE_DATOS!R$8," INDICAR",F3165=BASE_DATOS!R$9," ")</f>
        <v>#NAME?</v>
      </c>
      <c r="H3165" s="121"/>
      <c r="I3165" s="122"/>
      <c r="J3165" s="122"/>
      <c r="K3165" s="122"/>
      <c r="L3165" s="122"/>
      <c r="M3165" s="122"/>
      <c r="N3165" s="123">
        <f t="shared" si="79"/>
        <v>0</v>
      </c>
    </row>
    <row r="3166" spans="1:14" ht="14.5" hidden="1">
      <c r="A3166" s="252"/>
      <c r="B3166" s="137"/>
      <c r="C3166" s="138"/>
      <c r="D3166" s="158"/>
      <c r="E3166" s="140"/>
      <c r="F3166" s="121"/>
      <c r="G3166" s="160" t="e">
        <f ca="1">_xludf.IFS(F3166=BASE_DATOS!R$2,"N/A",F3166=BASE_DATOS!R$3,"N/A",F3166=BASE_DATOS!R$4,"INDICAR",F3166=BASE_DATOS!R$7,"N/A",F3166=BASE_DATOS!R$5,"INDICAR",F3166=BASE_DATOS!R$6,"INDICAR",F3166=BASE_DATOS!R$8," INDICAR",F3166=BASE_DATOS!R$9," ")</f>
        <v>#NAME?</v>
      </c>
      <c r="H3166" s="121"/>
      <c r="I3166" s="122"/>
      <c r="J3166" s="122"/>
      <c r="K3166" s="122"/>
      <c r="L3166" s="122"/>
      <c r="M3166" s="122"/>
      <c r="N3166" s="123">
        <f t="shared" si="79"/>
        <v>0</v>
      </c>
    </row>
    <row r="3167" spans="1:14" ht="14.5" hidden="1">
      <c r="A3167" s="252"/>
      <c r="B3167" s="137"/>
      <c r="C3167" s="138"/>
      <c r="D3167" s="158"/>
      <c r="E3167" s="140"/>
      <c r="F3167" s="121"/>
      <c r="G3167" s="160" t="e">
        <f ca="1">_xludf.IFS(F3167=BASE_DATOS!R$2,"N/A",F3167=BASE_DATOS!R$3,"N/A",F3167=BASE_DATOS!R$4,"INDICAR",F3167=BASE_DATOS!R$7,"N/A",F3167=BASE_DATOS!R$5,"INDICAR",F3167=BASE_DATOS!R$6,"INDICAR",F3167=BASE_DATOS!R$8," INDICAR",F3167=BASE_DATOS!R$9," ")</f>
        <v>#NAME?</v>
      </c>
      <c r="H3167" s="121"/>
      <c r="I3167" s="122"/>
      <c r="J3167" s="122"/>
      <c r="K3167" s="122"/>
      <c r="L3167" s="122"/>
      <c r="M3167" s="122"/>
      <c r="N3167" s="123">
        <f t="shared" si="79"/>
        <v>0</v>
      </c>
    </row>
    <row r="3168" spans="1:14" ht="14.5" hidden="1">
      <c r="A3168" s="252"/>
      <c r="B3168" s="137"/>
      <c r="C3168" s="138"/>
      <c r="D3168" s="158"/>
      <c r="E3168" s="140"/>
      <c r="F3168" s="121"/>
      <c r="G3168" s="160" t="e">
        <f ca="1">_xludf.IFS(F3168=BASE_DATOS!R$2,"N/A",F3168=BASE_DATOS!R$3,"N/A",F3168=BASE_DATOS!R$4,"INDICAR",F3168=BASE_DATOS!R$7,"N/A",F3168=BASE_DATOS!R$5,"INDICAR",F3168=BASE_DATOS!R$6,"INDICAR",F3168=BASE_DATOS!R$8," INDICAR",F3168=BASE_DATOS!R$9," ")</f>
        <v>#NAME?</v>
      </c>
      <c r="H3168" s="121"/>
      <c r="I3168" s="122"/>
      <c r="J3168" s="122"/>
      <c r="K3168" s="122"/>
      <c r="L3168" s="122"/>
      <c r="M3168" s="122"/>
      <c r="N3168" s="123">
        <f t="shared" si="79"/>
        <v>0</v>
      </c>
    </row>
    <row r="3169" spans="1:14" ht="14.5" hidden="1">
      <c r="A3169" s="252"/>
      <c r="B3169" s="137"/>
      <c r="C3169" s="138"/>
      <c r="D3169" s="158"/>
      <c r="E3169" s="140"/>
      <c r="F3169" s="121"/>
      <c r="G3169" s="160" t="e">
        <f ca="1">_xludf.IFS(F3169=BASE_DATOS!R$2,"N/A",F3169=BASE_DATOS!R$3,"N/A",F3169=BASE_DATOS!R$4,"INDICAR",F3169=BASE_DATOS!R$7,"N/A",F3169=BASE_DATOS!R$5,"INDICAR",F3169=BASE_DATOS!R$6,"INDICAR",F3169=BASE_DATOS!R$8," INDICAR",F3169=BASE_DATOS!R$9," ")</f>
        <v>#NAME?</v>
      </c>
      <c r="H3169" s="121"/>
      <c r="I3169" s="122"/>
      <c r="J3169" s="122"/>
      <c r="K3169" s="122"/>
      <c r="L3169" s="122"/>
      <c r="M3169" s="122"/>
      <c r="N3169" s="123">
        <f t="shared" si="79"/>
        <v>0</v>
      </c>
    </row>
    <row r="3170" spans="1:14" ht="14.5" hidden="1">
      <c r="A3170" s="253"/>
      <c r="B3170" s="137"/>
      <c r="C3170" s="140"/>
      <c r="D3170" s="158"/>
      <c r="E3170" s="140"/>
      <c r="F3170" s="121"/>
      <c r="G3170" s="160" t="e">
        <f ca="1">_xludf.IFS(F3170=BASE_DATOS!R$2,"N/A",F3170=BASE_DATOS!R$3,"N/A",F3170=BASE_DATOS!R$4,"INDICAR",F3170=BASE_DATOS!R$7,"N/A",F3170=BASE_DATOS!R$5,"INDICAR",F3170=BASE_DATOS!R$6,"INDICAR",F3170=BASE_DATOS!R$8," INDICAR",F3170=BASE_DATOS!R$9," ")</f>
        <v>#NAME?</v>
      </c>
      <c r="H3170" s="121"/>
      <c r="I3170" s="122"/>
      <c r="J3170" s="122"/>
      <c r="K3170" s="122"/>
      <c r="L3170" s="122"/>
      <c r="M3170" s="122"/>
      <c r="N3170" s="123">
        <f t="shared" si="79"/>
        <v>0</v>
      </c>
    </row>
    <row r="3171" spans="1:14" ht="14.5" hidden="1">
      <c r="A3171" s="251"/>
      <c r="B3171" s="137"/>
      <c r="C3171" s="138"/>
      <c r="D3171" s="158"/>
      <c r="E3171" s="140"/>
      <c r="F3171" s="121"/>
      <c r="G3171" s="160" t="e">
        <f ca="1">_xludf.IFS(F3171=BASE_DATOS!R$2,"N/A",F3171=BASE_DATOS!R$3,"N/A",F3171=BASE_DATOS!R$4,"INDICAR",F3171=BASE_DATOS!R$7,"N/A",F3171=BASE_DATOS!R$5,"INDICAR",F3171=BASE_DATOS!R$6,"INDICAR",F3171=BASE_DATOS!R$8," INDICAR",F3171=BASE_DATOS!R$9," ")</f>
        <v>#NAME?</v>
      </c>
      <c r="H3171" s="121"/>
      <c r="I3171" s="122"/>
      <c r="J3171" s="122"/>
      <c r="K3171" s="122"/>
      <c r="L3171" s="122"/>
      <c r="M3171" s="122"/>
      <c r="N3171" s="123">
        <f t="shared" si="79"/>
        <v>0</v>
      </c>
    </row>
    <row r="3172" spans="1:14" ht="14.5" hidden="1">
      <c r="A3172" s="252"/>
      <c r="B3172" s="137"/>
      <c r="C3172" s="138"/>
      <c r="D3172" s="158"/>
      <c r="E3172" s="140"/>
      <c r="F3172" s="121"/>
      <c r="G3172" s="160" t="e">
        <f ca="1">_xludf.IFS(F3172=BASE_DATOS!R$2,"N/A",F3172=BASE_DATOS!R$3,"N/A",F3172=BASE_DATOS!R$4,"INDICAR",F3172=BASE_DATOS!R$7,"N/A",F3172=BASE_DATOS!R$5,"INDICAR",F3172=BASE_DATOS!R$6,"INDICAR",F3172=BASE_DATOS!R$8," INDICAR",F3172=BASE_DATOS!R$9," ")</f>
        <v>#NAME?</v>
      </c>
      <c r="H3172" s="121"/>
      <c r="I3172" s="122"/>
      <c r="J3172" s="122"/>
      <c r="K3172" s="122"/>
      <c r="L3172" s="122"/>
      <c r="M3172" s="122"/>
      <c r="N3172" s="123">
        <f t="shared" si="79"/>
        <v>0</v>
      </c>
    </row>
    <row r="3173" spans="1:14" ht="14.5" hidden="1">
      <c r="A3173" s="252"/>
      <c r="B3173" s="137"/>
      <c r="C3173" s="138"/>
      <c r="D3173" s="158"/>
      <c r="E3173" s="140"/>
      <c r="F3173" s="121"/>
      <c r="G3173" s="160" t="e">
        <f ca="1">_xludf.IFS(F3173=BASE_DATOS!R$2,"N/A",F3173=BASE_DATOS!R$3,"N/A",F3173=BASE_DATOS!R$4,"INDICAR",F3173=BASE_DATOS!R$7,"N/A",F3173=BASE_DATOS!R$5,"INDICAR",F3173=BASE_DATOS!R$6,"INDICAR",F3173=BASE_DATOS!R$8," INDICAR",F3173=BASE_DATOS!R$9," ")</f>
        <v>#NAME?</v>
      </c>
      <c r="H3173" s="121"/>
      <c r="I3173" s="122"/>
      <c r="J3173" s="122"/>
      <c r="K3173" s="122"/>
      <c r="L3173" s="122"/>
      <c r="M3173" s="122"/>
      <c r="N3173" s="123">
        <f t="shared" si="79"/>
        <v>0</v>
      </c>
    </row>
    <row r="3174" spans="1:14" ht="14.5" hidden="1">
      <c r="A3174" s="252"/>
      <c r="B3174" s="137"/>
      <c r="C3174" s="138"/>
      <c r="D3174" s="158"/>
      <c r="E3174" s="140"/>
      <c r="F3174" s="121"/>
      <c r="G3174" s="160" t="e">
        <f ca="1">_xludf.IFS(F3174=BASE_DATOS!R$2,"N/A",F3174=BASE_DATOS!R$3,"N/A",F3174=BASE_DATOS!R$4,"INDICAR",F3174=BASE_DATOS!R$7,"N/A",F3174=BASE_DATOS!R$5,"INDICAR",F3174=BASE_DATOS!R$6,"INDICAR",F3174=BASE_DATOS!R$8," INDICAR",F3174=BASE_DATOS!R$9," ")</f>
        <v>#NAME?</v>
      </c>
      <c r="H3174" s="121"/>
      <c r="I3174" s="122"/>
      <c r="J3174" s="122"/>
      <c r="K3174" s="122"/>
      <c r="L3174" s="122"/>
      <c r="M3174" s="122"/>
      <c r="N3174" s="123">
        <f t="shared" si="79"/>
        <v>0</v>
      </c>
    </row>
    <row r="3175" spans="1:14" ht="14.5" hidden="1">
      <c r="A3175" s="252"/>
      <c r="B3175" s="137"/>
      <c r="C3175" s="138"/>
      <c r="D3175" s="158"/>
      <c r="E3175" s="140"/>
      <c r="F3175" s="121"/>
      <c r="G3175" s="160" t="e">
        <f ca="1">_xludf.IFS(F3175=BASE_DATOS!R$2,"N/A",F3175=BASE_DATOS!R$3,"N/A",F3175=BASE_DATOS!R$4,"INDICAR",F3175=BASE_DATOS!R$7,"N/A",F3175=BASE_DATOS!R$5,"INDICAR",F3175=BASE_DATOS!R$6,"INDICAR",F3175=BASE_DATOS!R$8," INDICAR",F3175=BASE_DATOS!R$9," ")</f>
        <v>#NAME?</v>
      </c>
      <c r="H3175" s="121"/>
      <c r="I3175" s="122"/>
      <c r="J3175" s="122"/>
      <c r="K3175" s="122"/>
      <c r="L3175" s="122"/>
      <c r="M3175" s="122"/>
      <c r="N3175" s="123">
        <f t="shared" si="79"/>
        <v>0</v>
      </c>
    </row>
    <row r="3176" spans="1:14" ht="14.5" hidden="1">
      <c r="A3176" s="252"/>
      <c r="B3176" s="137"/>
      <c r="C3176" s="138"/>
      <c r="D3176" s="158"/>
      <c r="E3176" s="140"/>
      <c r="F3176" s="121"/>
      <c r="G3176" s="160" t="e">
        <f ca="1">_xludf.IFS(F3176=BASE_DATOS!R$2,"N/A",F3176=BASE_DATOS!R$3,"N/A",F3176=BASE_DATOS!R$4,"INDICAR",F3176=BASE_DATOS!R$7,"N/A",F3176=BASE_DATOS!R$5,"INDICAR",F3176=BASE_DATOS!R$6,"INDICAR",F3176=BASE_DATOS!R$8," INDICAR",F3176=BASE_DATOS!R$9," ")</f>
        <v>#NAME?</v>
      </c>
      <c r="H3176" s="121"/>
      <c r="I3176" s="122"/>
      <c r="J3176" s="122"/>
      <c r="K3176" s="122"/>
      <c r="L3176" s="122"/>
      <c r="M3176" s="122"/>
      <c r="N3176" s="123">
        <f t="shared" si="79"/>
        <v>0</v>
      </c>
    </row>
    <row r="3177" spans="1:14" ht="14.5" hidden="1">
      <c r="A3177" s="252"/>
      <c r="B3177" s="137"/>
      <c r="C3177" s="138"/>
      <c r="D3177" s="158"/>
      <c r="E3177" s="140"/>
      <c r="F3177" s="121"/>
      <c r="G3177" s="160" t="e">
        <f ca="1">_xludf.IFS(F3177=BASE_DATOS!R$2,"N/A",F3177=BASE_DATOS!R$3,"N/A",F3177=BASE_DATOS!R$4,"INDICAR",F3177=BASE_DATOS!R$7,"N/A",F3177=BASE_DATOS!R$5,"INDICAR",F3177=BASE_DATOS!R$6,"INDICAR",F3177=BASE_DATOS!R$8," INDICAR",F3177=BASE_DATOS!R$9," ")</f>
        <v>#NAME?</v>
      </c>
      <c r="H3177" s="121"/>
      <c r="I3177" s="122"/>
      <c r="J3177" s="122"/>
      <c r="K3177" s="122"/>
      <c r="L3177" s="122"/>
      <c r="M3177" s="122"/>
      <c r="N3177" s="123">
        <f t="shared" si="79"/>
        <v>0</v>
      </c>
    </row>
    <row r="3178" spans="1:14" ht="14.5" hidden="1">
      <c r="A3178" s="252"/>
      <c r="B3178" s="137"/>
      <c r="C3178" s="138"/>
      <c r="D3178" s="158"/>
      <c r="E3178" s="140"/>
      <c r="F3178" s="121"/>
      <c r="G3178" s="160" t="e">
        <f ca="1">_xludf.IFS(F3178=BASE_DATOS!R$2,"N/A",F3178=BASE_DATOS!R$3,"N/A",F3178=BASE_DATOS!R$4,"INDICAR",F3178=BASE_DATOS!R$7,"N/A",F3178=BASE_DATOS!R$5,"INDICAR",F3178=BASE_DATOS!R$6,"INDICAR",F3178=BASE_DATOS!R$8," INDICAR",F3178=BASE_DATOS!R$9," ")</f>
        <v>#NAME?</v>
      </c>
      <c r="H3178" s="121"/>
      <c r="I3178" s="122"/>
      <c r="J3178" s="122"/>
      <c r="K3178" s="122"/>
      <c r="L3178" s="122"/>
      <c r="M3178" s="122"/>
      <c r="N3178" s="123">
        <f t="shared" si="79"/>
        <v>0</v>
      </c>
    </row>
    <row r="3179" spans="1:14" ht="14.5" hidden="1">
      <c r="A3179" s="252"/>
      <c r="B3179" s="137"/>
      <c r="C3179" s="138"/>
      <c r="D3179" s="158"/>
      <c r="E3179" s="140"/>
      <c r="F3179" s="121"/>
      <c r="G3179" s="160" t="e">
        <f ca="1">_xludf.IFS(F3179=BASE_DATOS!R$2,"N/A",F3179=BASE_DATOS!R$3,"N/A",F3179=BASE_DATOS!R$4,"INDICAR",F3179=BASE_DATOS!R$7,"N/A",F3179=BASE_DATOS!R$5,"INDICAR",F3179=BASE_DATOS!R$6,"INDICAR",F3179=BASE_DATOS!R$8," INDICAR",F3179=BASE_DATOS!R$9," ")</f>
        <v>#NAME?</v>
      </c>
      <c r="H3179" s="121"/>
      <c r="I3179" s="122"/>
      <c r="J3179" s="122"/>
      <c r="K3179" s="122"/>
      <c r="L3179" s="122"/>
      <c r="M3179" s="122"/>
      <c r="N3179" s="123">
        <f t="shared" si="79"/>
        <v>0</v>
      </c>
    </row>
    <row r="3180" spans="1:14" ht="14.5" hidden="1">
      <c r="A3180" s="252"/>
      <c r="B3180" s="137"/>
      <c r="C3180" s="138"/>
      <c r="D3180" s="158"/>
      <c r="E3180" s="140"/>
      <c r="F3180" s="121"/>
      <c r="G3180" s="160" t="e">
        <f ca="1">_xludf.IFS(F3180=BASE_DATOS!R$2,"N/A",F3180=BASE_DATOS!R$3,"N/A",F3180=BASE_DATOS!R$4,"INDICAR",F3180=BASE_DATOS!R$7,"N/A",F3180=BASE_DATOS!R$5,"INDICAR",F3180=BASE_DATOS!R$6,"INDICAR",F3180=BASE_DATOS!R$8," INDICAR",F3180=BASE_DATOS!R$9," ")</f>
        <v>#NAME?</v>
      </c>
      <c r="H3180" s="121"/>
      <c r="I3180" s="122"/>
      <c r="J3180" s="122"/>
      <c r="K3180" s="122"/>
      <c r="L3180" s="122"/>
      <c r="M3180" s="122"/>
      <c r="N3180" s="123">
        <f t="shared" si="79"/>
        <v>0</v>
      </c>
    </row>
    <row r="3181" spans="1:14" ht="14.5" hidden="1">
      <c r="A3181" s="253"/>
      <c r="B3181" s="137"/>
      <c r="C3181" s="140"/>
      <c r="D3181" s="158"/>
      <c r="E3181" s="140"/>
      <c r="F3181" s="121"/>
      <c r="G3181" s="160" t="e">
        <f ca="1">_xludf.IFS(F3181=BASE_DATOS!R$2,"N/A",F3181=BASE_DATOS!R$3,"N/A",F3181=BASE_DATOS!R$4,"INDICAR",F3181=BASE_DATOS!R$7,"N/A",F3181=BASE_DATOS!R$5,"INDICAR",F3181=BASE_DATOS!R$6,"INDICAR",F3181=BASE_DATOS!R$8," INDICAR",F3181=BASE_DATOS!R$9," ")</f>
        <v>#NAME?</v>
      </c>
      <c r="H3181" s="121"/>
      <c r="I3181" s="122"/>
      <c r="J3181" s="122"/>
      <c r="K3181" s="122"/>
      <c r="L3181" s="122"/>
      <c r="M3181" s="122"/>
      <c r="N3181" s="123">
        <f t="shared" si="79"/>
        <v>0</v>
      </c>
    </row>
    <row r="3182" spans="1:14" ht="14.5" hidden="1">
      <c r="A3182" s="142"/>
      <c r="B3182" s="143"/>
      <c r="C3182" s="142"/>
      <c r="D3182" s="142"/>
      <c r="E3182" s="142"/>
      <c r="F3182" s="142"/>
      <c r="G3182" s="142"/>
      <c r="H3182" s="142"/>
      <c r="I3182" s="142"/>
      <c r="J3182" s="143"/>
      <c r="K3182" s="143"/>
      <c r="L3182" s="143"/>
      <c r="M3182" s="143"/>
      <c r="N3182" s="144"/>
    </row>
    <row r="3183" spans="1:14" ht="14.5" hidden="1">
      <c r="A3183" s="145"/>
      <c r="B3183" s="146"/>
      <c r="C3183" s="145"/>
      <c r="D3183" s="145"/>
      <c r="E3183" s="145"/>
      <c r="F3183" s="145"/>
      <c r="G3183" s="145"/>
      <c r="H3183" s="145"/>
      <c r="I3183" s="145"/>
      <c r="J3183" s="146"/>
      <c r="K3183" s="146"/>
      <c r="L3183" s="146"/>
      <c r="M3183" s="146"/>
      <c r="N3183" s="147"/>
    </row>
    <row r="3184" spans="1:14" ht="27" hidden="1" customHeight="1">
      <c r="A3184" s="254" t="s">
        <v>413</v>
      </c>
      <c r="B3184" s="255"/>
      <c r="C3184" s="254"/>
      <c r="D3184" s="256"/>
      <c r="E3184" s="256"/>
      <c r="F3184" s="256"/>
      <c r="G3184" s="256"/>
      <c r="H3184" s="256"/>
      <c r="I3184" s="256"/>
      <c r="J3184" s="256"/>
      <c r="K3184" s="256"/>
      <c r="L3184" s="256"/>
      <c r="M3184" s="256"/>
      <c r="N3184" s="255"/>
    </row>
    <row r="3185" spans="1:14" ht="31" hidden="1">
      <c r="A3185" s="99" t="s">
        <v>19</v>
      </c>
      <c r="B3185" s="257"/>
      <c r="C3185" s="255"/>
      <c r="D3185" s="99" t="s">
        <v>447</v>
      </c>
      <c r="E3185" s="258" t="e">
        <f t="array" ref="E3185">INDEX(BASE_DATOS!U$2:U$103,MATCH(C3184,BASE_DATOS!W$2:W$103,0))</f>
        <v>#N/A</v>
      </c>
      <c r="F3185" s="256"/>
      <c r="G3185" s="256"/>
      <c r="H3185" s="256"/>
      <c r="I3185" s="256"/>
      <c r="J3185" s="256"/>
      <c r="K3185" s="256"/>
      <c r="L3185" s="256"/>
      <c r="M3185" s="256"/>
      <c r="N3185" s="255"/>
    </row>
    <row r="3186" spans="1:14" ht="28.5" hidden="1" customHeight="1">
      <c r="A3186" s="259" t="s">
        <v>415</v>
      </c>
      <c r="B3186" s="260"/>
      <c r="C3186" s="261"/>
      <c r="D3186" s="262"/>
      <c r="E3186" s="268" t="s">
        <v>416</v>
      </c>
      <c r="F3186" s="273" t="e">
        <f t="array" ref="F3186">INDEX(BASE_DATOS!Y$2:Y$103,MATCH(B3186,BASE_DATOS!X$2:X$103,0))</f>
        <v>#N/A</v>
      </c>
      <c r="G3186" s="247"/>
      <c r="H3186" s="247"/>
      <c r="I3186" s="274" t="s">
        <v>417</v>
      </c>
      <c r="J3186" s="283" t="e">
        <f t="array" ref="J3186">INDEX(BASE_DATOS!Z$2:Z$103,MATCH(B3186,BASE_DATOS!X$2:X$103,0))</f>
        <v>#N/A</v>
      </c>
      <c r="K3186" s="256"/>
      <c r="L3186" s="256"/>
      <c r="M3186" s="256"/>
      <c r="N3186" s="255"/>
    </row>
    <row r="3187" spans="1:14" ht="28.5" hidden="1" customHeight="1">
      <c r="A3187" s="252"/>
      <c r="B3187" s="263"/>
      <c r="C3187" s="247"/>
      <c r="D3187" s="264"/>
      <c r="E3187" s="252"/>
      <c r="F3187" s="247"/>
      <c r="G3187" s="247"/>
      <c r="H3187" s="247"/>
      <c r="I3187" s="252"/>
      <c r="J3187" s="276"/>
      <c r="K3187" s="256"/>
      <c r="L3187" s="256"/>
      <c r="M3187" s="256"/>
      <c r="N3187" s="255"/>
    </row>
    <row r="3188" spans="1:14" ht="28.5" hidden="1" customHeight="1">
      <c r="A3188" s="252"/>
      <c r="B3188" s="263"/>
      <c r="C3188" s="247"/>
      <c r="D3188" s="264"/>
      <c r="E3188" s="252"/>
      <c r="F3188" s="247"/>
      <c r="G3188" s="247"/>
      <c r="H3188" s="247"/>
      <c r="I3188" s="252"/>
      <c r="J3188" s="276"/>
      <c r="K3188" s="256"/>
      <c r="L3188" s="256"/>
      <c r="M3188" s="256"/>
      <c r="N3188" s="255"/>
    </row>
    <row r="3189" spans="1:14" ht="28.5" hidden="1" customHeight="1">
      <c r="A3189" s="253"/>
      <c r="B3189" s="265"/>
      <c r="C3189" s="266"/>
      <c r="D3189" s="267"/>
      <c r="E3189" s="253"/>
      <c r="F3189" s="266"/>
      <c r="G3189" s="266"/>
      <c r="H3189" s="266"/>
      <c r="I3189" s="253"/>
      <c r="J3189" s="276"/>
      <c r="K3189" s="256"/>
      <c r="L3189" s="256"/>
      <c r="M3189" s="256"/>
      <c r="N3189" s="255"/>
    </row>
    <row r="3190" spans="1:14" ht="18.75" hidden="1" customHeight="1">
      <c r="A3190" s="269" t="s">
        <v>418</v>
      </c>
      <c r="B3190" s="269" t="s">
        <v>419</v>
      </c>
      <c r="C3190" s="270" t="s">
        <v>420</v>
      </c>
      <c r="D3190" s="269" t="s">
        <v>421</v>
      </c>
      <c r="E3190" s="269" t="s">
        <v>422</v>
      </c>
      <c r="F3190" s="272" t="s">
        <v>16</v>
      </c>
      <c r="G3190" s="269" t="s">
        <v>423</v>
      </c>
      <c r="H3190" s="269" t="s">
        <v>424</v>
      </c>
      <c r="I3190" s="271" t="s">
        <v>425</v>
      </c>
      <c r="J3190" s="256"/>
      <c r="K3190" s="256"/>
      <c r="L3190" s="256"/>
      <c r="M3190" s="256"/>
      <c r="N3190" s="255"/>
    </row>
    <row r="3191" spans="1:14" ht="18.75" hidden="1" customHeight="1">
      <c r="A3191" s="253"/>
      <c r="B3191" s="253"/>
      <c r="C3191" s="253"/>
      <c r="D3191" s="253"/>
      <c r="E3191" s="253"/>
      <c r="F3191" s="265"/>
      <c r="G3191" s="253"/>
      <c r="H3191" s="253"/>
      <c r="I3191" s="100">
        <v>2023</v>
      </c>
      <c r="J3191" s="100">
        <v>2024</v>
      </c>
      <c r="K3191" s="100">
        <v>2025</v>
      </c>
      <c r="L3191" s="100">
        <v>2026</v>
      </c>
      <c r="M3191" s="100">
        <v>2027</v>
      </c>
      <c r="N3191" s="148" t="s">
        <v>426</v>
      </c>
    </row>
    <row r="3192" spans="1:14" ht="14.5" hidden="1">
      <c r="A3192" s="251"/>
      <c r="B3192" s="137"/>
      <c r="C3192" s="138"/>
      <c r="D3192" s="158"/>
      <c r="E3192" s="140"/>
      <c r="F3192" s="121"/>
      <c r="G3192" s="141" t="e">
        <f ca="1">_xludf.IFS(F3192=BASE_DATOS!R$2,"N/A",F3192=BASE_DATOS!R$3,"N/A",F3192=BASE_DATOS!R$4,"INDICAR",F3192=BASE_DATOS!R$7,"N/A",F3192=BASE_DATOS!R$5,"INDICAR",F3192=BASE_DATOS!R$6,"INDICAR",F3192=BASE_DATOS!R$8," INDICAR",F3192=BASE_DATOS!R$9," ")</f>
        <v>#NAME?</v>
      </c>
      <c r="H3192" s="121"/>
      <c r="I3192" s="122"/>
      <c r="J3192" s="122"/>
      <c r="K3192" s="122"/>
      <c r="L3192" s="122"/>
      <c r="M3192" s="122"/>
      <c r="N3192" s="123">
        <f t="shared" ref="N3192:N3224" si="80">SUM(I3192:M3192)</f>
        <v>0</v>
      </c>
    </row>
    <row r="3193" spans="1:14" ht="14.5" hidden="1">
      <c r="A3193" s="252"/>
      <c r="B3193" s="137"/>
      <c r="C3193" s="138"/>
      <c r="D3193" s="158"/>
      <c r="E3193" s="140"/>
      <c r="F3193" s="121"/>
      <c r="G3193" s="160" t="e">
        <f ca="1">_xludf.IFS(F3193=BASE_DATOS!R$2,"N/A",F3193=BASE_DATOS!R$3,"N/A",F3193=BASE_DATOS!R$4,"INDICAR",F3193=BASE_DATOS!R$7,"N/A",F3193=BASE_DATOS!R$5,"INDICAR",F3193=BASE_DATOS!R$6,"INDICAR",F3193=BASE_DATOS!R$8," INDICAR",F3193=BASE_DATOS!R$9," ")</f>
        <v>#NAME?</v>
      </c>
      <c r="H3193" s="121"/>
      <c r="I3193" s="122"/>
      <c r="J3193" s="122"/>
      <c r="K3193" s="122"/>
      <c r="L3193" s="122"/>
      <c r="M3193" s="122"/>
      <c r="N3193" s="123">
        <f t="shared" si="80"/>
        <v>0</v>
      </c>
    </row>
    <row r="3194" spans="1:14" ht="14.5" hidden="1">
      <c r="A3194" s="252"/>
      <c r="B3194" s="137"/>
      <c r="C3194" s="138"/>
      <c r="D3194" s="158"/>
      <c r="E3194" s="140"/>
      <c r="F3194" s="121"/>
      <c r="G3194" s="160" t="e">
        <f ca="1">_xludf.IFS(F3194=BASE_DATOS!R$2,"N/A",F3194=BASE_DATOS!R$3,"N/A",F3194=BASE_DATOS!R$4,"INDICAR",F3194=BASE_DATOS!R$7,"N/A",F3194=BASE_DATOS!R$5,"INDICAR",F3194=BASE_DATOS!R$6,"INDICAR",F3194=BASE_DATOS!R$8," INDICAR",F3194=BASE_DATOS!R$9," ")</f>
        <v>#NAME?</v>
      </c>
      <c r="H3194" s="121"/>
      <c r="I3194" s="122"/>
      <c r="J3194" s="122"/>
      <c r="K3194" s="122"/>
      <c r="L3194" s="122"/>
      <c r="M3194" s="122"/>
      <c r="N3194" s="123">
        <f t="shared" si="80"/>
        <v>0</v>
      </c>
    </row>
    <row r="3195" spans="1:14" ht="14.5" hidden="1">
      <c r="A3195" s="252"/>
      <c r="B3195" s="137"/>
      <c r="C3195" s="138"/>
      <c r="D3195" s="158"/>
      <c r="E3195" s="140"/>
      <c r="F3195" s="121"/>
      <c r="G3195" s="160" t="e">
        <f ca="1">_xludf.IFS(F3195=BASE_DATOS!R$2,"N/A",F3195=BASE_DATOS!R$3,"N/A",F3195=BASE_DATOS!R$4,"INDICAR",F3195=BASE_DATOS!R$7,"N/A",F3195=BASE_DATOS!R$5,"INDICAR",F3195=BASE_DATOS!R$6,"INDICAR",F3195=BASE_DATOS!R$8," INDICAR",F3195=BASE_DATOS!R$9," ")</f>
        <v>#NAME?</v>
      </c>
      <c r="H3195" s="121"/>
      <c r="I3195" s="122"/>
      <c r="J3195" s="122"/>
      <c r="K3195" s="122"/>
      <c r="L3195" s="122"/>
      <c r="M3195" s="122"/>
      <c r="N3195" s="123">
        <f t="shared" si="80"/>
        <v>0</v>
      </c>
    </row>
    <row r="3196" spans="1:14" ht="14.5" hidden="1">
      <c r="A3196" s="252"/>
      <c r="B3196" s="137"/>
      <c r="C3196" s="138"/>
      <c r="D3196" s="158"/>
      <c r="E3196" s="140"/>
      <c r="F3196" s="121"/>
      <c r="G3196" s="160" t="e">
        <f ca="1">_xludf.IFS(F3196=BASE_DATOS!R$2,"N/A",F3196=BASE_DATOS!R$3,"N/A",F3196=BASE_DATOS!R$4,"INDICAR",F3196=BASE_DATOS!R$7,"N/A",F3196=BASE_DATOS!R$5,"INDICAR",F3196=BASE_DATOS!R$6,"INDICAR",F3196=BASE_DATOS!R$8," INDICAR",F3196=BASE_DATOS!R$9," ")</f>
        <v>#NAME?</v>
      </c>
      <c r="H3196" s="121"/>
      <c r="I3196" s="122"/>
      <c r="J3196" s="122"/>
      <c r="K3196" s="122"/>
      <c r="L3196" s="122"/>
      <c r="M3196" s="122"/>
      <c r="N3196" s="123">
        <f t="shared" si="80"/>
        <v>0</v>
      </c>
    </row>
    <row r="3197" spans="1:14" ht="14.5" hidden="1">
      <c r="A3197" s="252"/>
      <c r="B3197" s="137"/>
      <c r="C3197" s="138"/>
      <c r="D3197" s="158"/>
      <c r="E3197" s="140"/>
      <c r="F3197" s="121"/>
      <c r="G3197" s="160" t="e">
        <f ca="1">_xludf.IFS(F3197=BASE_DATOS!R$2,"N/A",F3197=BASE_DATOS!R$3,"N/A",F3197=BASE_DATOS!R$4,"INDICAR",F3197=BASE_DATOS!R$7,"N/A",F3197=BASE_DATOS!R$5,"INDICAR",F3197=BASE_DATOS!R$6,"INDICAR",F3197=BASE_DATOS!R$8," INDICAR",F3197=BASE_DATOS!R$9," ")</f>
        <v>#NAME?</v>
      </c>
      <c r="H3197" s="121"/>
      <c r="I3197" s="122"/>
      <c r="J3197" s="122"/>
      <c r="K3197" s="122"/>
      <c r="L3197" s="122"/>
      <c r="M3197" s="122"/>
      <c r="N3197" s="123">
        <f t="shared" si="80"/>
        <v>0</v>
      </c>
    </row>
    <row r="3198" spans="1:14" ht="14.5" hidden="1">
      <c r="A3198" s="252"/>
      <c r="B3198" s="137"/>
      <c r="C3198" s="138"/>
      <c r="D3198" s="158"/>
      <c r="E3198" s="140"/>
      <c r="F3198" s="121"/>
      <c r="G3198" s="160" t="e">
        <f ca="1">_xludf.IFS(F3198=BASE_DATOS!R$2,"N/A",F3198=BASE_DATOS!R$3,"N/A",F3198=BASE_DATOS!R$4,"INDICAR",F3198=BASE_DATOS!R$7,"N/A",F3198=BASE_DATOS!R$5,"INDICAR",F3198=BASE_DATOS!R$6,"INDICAR",F3198=BASE_DATOS!R$8," INDICAR",F3198=BASE_DATOS!R$9," ")</f>
        <v>#NAME?</v>
      </c>
      <c r="H3198" s="121"/>
      <c r="I3198" s="122"/>
      <c r="J3198" s="122"/>
      <c r="K3198" s="122"/>
      <c r="L3198" s="122"/>
      <c r="M3198" s="122"/>
      <c r="N3198" s="123">
        <f t="shared" si="80"/>
        <v>0</v>
      </c>
    </row>
    <row r="3199" spans="1:14" ht="14.5" hidden="1">
      <c r="A3199" s="252"/>
      <c r="B3199" s="137"/>
      <c r="C3199" s="138"/>
      <c r="D3199" s="158"/>
      <c r="E3199" s="140"/>
      <c r="F3199" s="121"/>
      <c r="G3199" s="160" t="e">
        <f ca="1">_xludf.IFS(F3199=BASE_DATOS!R$2,"N/A",F3199=BASE_DATOS!R$3,"N/A",F3199=BASE_DATOS!R$4,"INDICAR",F3199=BASE_DATOS!R$7,"N/A",F3199=BASE_DATOS!R$5,"INDICAR",F3199=BASE_DATOS!R$6,"INDICAR",F3199=BASE_DATOS!R$8," INDICAR",F3199=BASE_DATOS!R$9," ")</f>
        <v>#NAME?</v>
      </c>
      <c r="H3199" s="121"/>
      <c r="I3199" s="122"/>
      <c r="J3199" s="122"/>
      <c r="K3199" s="122"/>
      <c r="L3199" s="122"/>
      <c r="M3199" s="122"/>
      <c r="N3199" s="123">
        <f t="shared" si="80"/>
        <v>0</v>
      </c>
    </row>
    <row r="3200" spans="1:14" ht="14.5" hidden="1">
      <c r="A3200" s="252"/>
      <c r="B3200" s="137"/>
      <c r="C3200" s="138"/>
      <c r="D3200" s="158"/>
      <c r="E3200" s="140"/>
      <c r="F3200" s="121"/>
      <c r="G3200" s="160" t="e">
        <f ca="1">_xludf.IFS(F3200=BASE_DATOS!R$2,"N/A",F3200=BASE_DATOS!R$3,"N/A",F3200=BASE_DATOS!R$4,"INDICAR",F3200=BASE_DATOS!R$7,"N/A",F3200=BASE_DATOS!R$5,"INDICAR",F3200=BASE_DATOS!R$6,"INDICAR",F3200=BASE_DATOS!R$8," INDICAR",F3200=BASE_DATOS!R$9," ")</f>
        <v>#NAME?</v>
      </c>
      <c r="H3200" s="121"/>
      <c r="I3200" s="122"/>
      <c r="J3200" s="122"/>
      <c r="K3200" s="122"/>
      <c r="L3200" s="122"/>
      <c r="M3200" s="122"/>
      <c r="N3200" s="123">
        <f t="shared" si="80"/>
        <v>0</v>
      </c>
    </row>
    <row r="3201" spans="1:14" ht="14.5" hidden="1">
      <c r="A3201" s="252"/>
      <c r="B3201" s="137"/>
      <c r="C3201" s="138"/>
      <c r="D3201" s="158"/>
      <c r="E3201" s="140"/>
      <c r="F3201" s="121"/>
      <c r="G3201" s="160" t="e">
        <f ca="1">_xludf.IFS(F3201=BASE_DATOS!R$2,"N/A",F3201=BASE_DATOS!R$3,"N/A",F3201=BASE_DATOS!R$4,"INDICAR",F3201=BASE_DATOS!R$7,"N/A",F3201=BASE_DATOS!R$5,"INDICAR",F3201=BASE_DATOS!R$6,"INDICAR",F3201=BASE_DATOS!R$8," INDICAR",F3201=BASE_DATOS!R$9," ")</f>
        <v>#NAME?</v>
      </c>
      <c r="H3201" s="121"/>
      <c r="I3201" s="122"/>
      <c r="J3201" s="122"/>
      <c r="K3201" s="122"/>
      <c r="L3201" s="122"/>
      <c r="M3201" s="122"/>
      <c r="N3201" s="123">
        <f t="shared" si="80"/>
        <v>0</v>
      </c>
    </row>
    <row r="3202" spans="1:14" ht="14.5" hidden="1">
      <c r="A3202" s="253"/>
      <c r="B3202" s="137"/>
      <c r="C3202" s="140"/>
      <c r="D3202" s="158"/>
      <c r="E3202" s="140"/>
      <c r="F3202" s="121"/>
      <c r="G3202" s="160" t="e">
        <f ca="1">_xludf.IFS(F3202=BASE_DATOS!R$2,"N/A",F3202=BASE_DATOS!R$3,"N/A",F3202=BASE_DATOS!R$4,"INDICAR",F3202=BASE_DATOS!R$7,"N/A",F3202=BASE_DATOS!R$5,"INDICAR",F3202=BASE_DATOS!R$6,"INDICAR",F3202=BASE_DATOS!R$8," INDICAR",F3202=BASE_DATOS!R$9," ")</f>
        <v>#NAME?</v>
      </c>
      <c r="H3202" s="121"/>
      <c r="I3202" s="122"/>
      <c r="J3202" s="122"/>
      <c r="K3202" s="122"/>
      <c r="L3202" s="122"/>
      <c r="M3202" s="122"/>
      <c r="N3202" s="123">
        <f t="shared" si="80"/>
        <v>0</v>
      </c>
    </row>
    <row r="3203" spans="1:14" ht="14.5" hidden="1">
      <c r="A3203" s="251"/>
      <c r="B3203" s="137"/>
      <c r="C3203" s="138"/>
      <c r="D3203" s="158"/>
      <c r="E3203" s="140"/>
      <c r="F3203" s="121"/>
      <c r="G3203" s="160" t="e">
        <f ca="1">_xludf.IFS(F3203=BASE_DATOS!R$2,"N/A",F3203=BASE_DATOS!R$3,"N/A",F3203=BASE_DATOS!R$4,"INDICAR",F3203=BASE_DATOS!R$7,"N/A",F3203=BASE_DATOS!R$5,"INDICAR",F3203=BASE_DATOS!R$6,"INDICAR",F3203=BASE_DATOS!R$8," INDICAR",F3203=BASE_DATOS!R$9," ")</f>
        <v>#NAME?</v>
      </c>
      <c r="H3203" s="121"/>
      <c r="I3203" s="122"/>
      <c r="J3203" s="122"/>
      <c r="K3203" s="122"/>
      <c r="L3203" s="122"/>
      <c r="M3203" s="122"/>
      <c r="N3203" s="123">
        <f t="shared" si="80"/>
        <v>0</v>
      </c>
    </row>
    <row r="3204" spans="1:14" ht="14.5" hidden="1">
      <c r="A3204" s="252"/>
      <c r="B3204" s="137"/>
      <c r="C3204" s="138"/>
      <c r="D3204" s="158"/>
      <c r="E3204" s="140"/>
      <c r="F3204" s="121"/>
      <c r="G3204" s="160" t="e">
        <f ca="1">_xludf.IFS(F3204=BASE_DATOS!R$2,"N/A",F3204=BASE_DATOS!R$3,"N/A",F3204=BASE_DATOS!R$4,"INDICAR",F3204=BASE_DATOS!R$7,"N/A",F3204=BASE_DATOS!R$5,"INDICAR",F3204=BASE_DATOS!R$6,"INDICAR",F3204=BASE_DATOS!R$8," INDICAR",F3204=BASE_DATOS!R$9," ")</f>
        <v>#NAME?</v>
      </c>
      <c r="H3204" s="121"/>
      <c r="I3204" s="122"/>
      <c r="J3204" s="122"/>
      <c r="K3204" s="122"/>
      <c r="L3204" s="122"/>
      <c r="M3204" s="122"/>
      <c r="N3204" s="123">
        <f t="shared" si="80"/>
        <v>0</v>
      </c>
    </row>
    <row r="3205" spans="1:14" ht="14.5" hidden="1">
      <c r="A3205" s="252"/>
      <c r="B3205" s="137"/>
      <c r="C3205" s="138"/>
      <c r="D3205" s="158"/>
      <c r="E3205" s="140"/>
      <c r="F3205" s="121"/>
      <c r="G3205" s="160" t="e">
        <f ca="1">_xludf.IFS(F3205=BASE_DATOS!R$2,"N/A",F3205=BASE_DATOS!R$3,"N/A",F3205=BASE_DATOS!R$4,"INDICAR",F3205=BASE_DATOS!R$7,"N/A",F3205=BASE_DATOS!R$5,"INDICAR",F3205=BASE_DATOS!R$6,"INDICAR",F3205=BASE_DATOS!R$8," INDICAR",F3205=BASE_DATOS!R$9," ")</f>
        <v>#NAME?</v>
      </c>
      <c r="H3205" s="121"/>
      <c r="I3205" s="122"/>
      <c r="J3205" s="122"/>
      <c r="K3205" s="122"/>
      <c r="L3205" s="122"/>
      <c r="M3205" s="122"/>
      <c r="N3205" s="123">
        <f t="shared" si="80"/>
        <v>0</v>
      </c>
    </row>
    <row r="3206" spans="1:14" ht="14.5" hidden="1">
      <c r="A3206" s="252"/>
      <c r="B3206" s="137"/>
      <c r="C3206" s="138"/>
      <c r="D3206" s="158"/>
      <c r="E3206" s="140"/>
      <c r="F3206" s="121"/>
      <c r="G3206" s="160" t="e">
        <f ca="1">_xludf.IFS(F3206=BASE_DATOS!R$2,"N/A",F3206=BASE_DATOS!R$3,"N/A",F3206=BASE_DATOS!R$4,"INDICAR",F3206=BASE_DATOS!R$7,"N/A",F3206=BASE_DATOS!R$5,"INDICAR",F3206=BASE_DATOS!R$6,"INDICAR",F3206=BASE_DATOS!R$8," INDICAR",F3206=BASE_DATOS!R$9," ")</f>
        <v>#NAME?</v>
      </c>
      <c r="H3206" s="121"/>
      <c r="I3206" s="122"/>
      <c r="J3206" s="122"/>
      <c r="K3206" s="122"/>
      <c r="L3206" s="122"/>
      <c r="M3206" s="122"/>
      <c r="N3206" s="123">
        <f t="shared" si="80"/>
        <v>0</v>
      </c>
    </row>
    <row r="3207" spans="1:14" ht="14.5" hidden="1">
      <c r="A3207" s="252"/>
      <c r="B3207" s="137"/>
      <c r="C3207" s="138"/>
      <c r="D3207" s="158"/>
      <c r="E3207" s="140"/>
      <c r="F3207" s="121"/>
      <c r="G3207" s="160" t="e">
        <f ca="1">_xludf.IFS(F3207=BASE_DATOS!R$2,"N/A",F3207=BASE_DATOS!R$3,"N/A",F3207=BASE_DATOS!R$4,"INDICAR",F3207=BASE_DATOS!R$7,"N/A",F3207=BASE_DATOS!R$5,"INDICAR",F3207=BASE_DATOS!R$6,"INDICAR",F3207=BASE_DATOS!R$8," INDICAR",F3207=BASE_DATOS!R$9," ")</f>
        <v>#NAME?</v>
      </c>
      <c r="H3207" s="121"/>
      <c r="I3207" s="122"/>
      <c r="J3207" s="122"/>
      <c r="K3207" s="122"/>
      <c r="L3207" s="122"/>
      <c r="M3207" s="122"/>
      <c r="N3207" s="123">
        <f t="shared" si="80"/>
        <v>0</v>
      </c>
    </row>
    <row r="3208" spans="1:14" ht="14.5" hidden="1">
      <c r="A3208" s="252"/>
      <c r="B3208" s="137"/>
      <c r="C3208" s="138"/>
      <c r="D3208" s="158"/>
      <c r="E3208" s="140"/>
      <c r="F3208" s="121"/>
      <c r="G3208" s="160" t="e">
        <f ca="1">_xludf.IFS(F3208=BASE_DATOS!R$2,"N/A",F3208=BASE_DATOS!R$3,"N/A",F3208=BASE_DATOS!R$4,"INDICAR",F3208=BASE_DATOS!R$7,"N/A",F3208=BASE_DATOS!R$5,"INDICAR",F3208=BASE_DATOS!R$6,"INDICAR",F3208=BASE_DATOS!R$8," INDICAR",F3208=BASE_DATOS!R$9," ")</f>
        <v>#NAME?</v>
      </c>
      <c r="H3208" s="121"/>
      <c r="I3208" s="122"/>
      <c r="J3208" s="122"/>
      <c r="K3208" s="122"/>
      <c r="L3208" s="122"/>
      <c r="M3208" s="122"/>
      <c r="N3208" s="123">
        <f t="shared" si="80"/>
        <v>0</v>
      </c>
    </row>
    <row r="3209" spans="1:14" ht="14.5" hidden="1">
      <c r="A3209" s="252"/>
      <c r="B3209" s="137"/>
      <c r="C3209" s="138"/>
      <c r="D3209" s="158"/>
      <c r="E3209" s="140"/>
      <c r="F3209" s="121"/>
      <c r="G3209" s="160" t="e">
        <f ca="1">_xludf.IFS(F3209=BASE_DATOS!R$2,"N/A",F3209=BASE_DATOS!R$3,"N/A",F3209=BASE_DATOS!R$4,"INDICAR",F3209=BASE_DATOS!R$7,"N/A",F3209=BASE_DATOS!R$5,"INDICAR",F3209=BASE_DATOS!R$6,"INDICAR",F3209=BASE_DATOS!R$8," INDICAR",F3209=BASE_DATOS!R$9," ")</f>
        <v>#NAME?</v>
      </c>
      <c r="H3209" s="121"/>
      <c r="I3209" s="122"/>
      <c r="J3209" s="122"/>
      <c r="K3209" s="122"/>
      <c r="L3209" s="122"/>
      <c r="M3209" s="122"/>
      <c r="N3209" s="123">
        <f t="shared" si="80"/>
        <v>0</v>
      </c>
    </row>
    <row r="3210" spans="1:14" ht="14.5" hidden="1">
      <c r="A3210" s="252"/>
      <c r="B3210" s="137"/>
      <c r="C3210" s="138"/>
      <c r="D3210" s="158"/>
      <c r="E3210" s="140"/>
      <c r="F3210" s="121"/>
      <c r="G3210" s="160" t="e">
        <f ca="1">_xludf.IFS(F3210=BASE_DATOS!R$2,"N/A",F3210=BASE_DATOS!R$3,"N/A",F3210=BASE_DATOS!R$4,"INDICAR",F3210=BASE_DATOS!R$7,"N/A",F3210=BASE_DATOS!R$5,"INDICAR",F3210=BASE_DATOS!R$6,"INDICAR",F3210=BASE_DATOS!R$8," INDICAR",F3210=BASE_DATOS!R$9," ")</f>
        <v>#NAME?</v>
      </c>
      <c r="H3210" s="121"/>
      <c r="I3210" s="122"/>
      <c r="J3210" s="122"/>
      <c r="K3210" s="122"/>
      <c r="L3210" s="122"/>
      <c r="M3210" s="122"/>
      <c r="N3210" s="123">
        <f t="shared" si="80"/>
        <v>0</v>
      </c>
    </row>
    <row r="3211" spans="1:14" ht="14.5" hidden="1">
      <c r="A3211" s="252"/>
      <c r="B3211" s="137"/>
      <c r="C3211" s="138"/>
      <c r="D3211" s="158"/>
      <c r="E3211" s="140"/>
      <c r="F3211" s="121"/>
      <c r="G3211" s="160" t="e">
        <f ca="1">_xludf.IFS(F3211=BASE_DATOS!R$2,"N/A",F3211=BASE_DATOS!R$3,"N/A",F3211=BASE_DATOS!R$4,"INDICAR",F3211=BASE_DATOS!R$7,"N/A",F3211=BASE_DATOS!R$5,"INDICAR",F3211=BASE_DATOS!R$6,"INDICAR",F3211=BASE_DATOS!R$8," INDICAR",F3211=BASE_DATOS!R$9," ")</f>
        <v>#NAME?</v>
      </c>
      <c r="H3211" s="121"/>
      <c r="I3211" s="122"/>
      <c r="J3211" s="122"/>
      <c r="K3211" s="122"/>
      <c r="L3211" s="122"/>
      <c r="M3211" s="122"/>
      <c r="N3211" s="123">
        <f t="shared" si="80"/>
        <v>0</v>
      </c>
    </row>
    <row r="3212" spans="1:14" ht="14.5" hidden="1">
      <c r="A3212" s="252"/>
      <c r="B3212" s="137"/>
      <c r="C3212" s="138"/>
      <c r="D3212" s="158"/>
      <c r="E3212" s="140"/>
      <c r="F3212" s="121"/>
      <c r="G3212" s="160" t="e">
        <f ca="1">_xludf.IFS(F3212=BASE_DATOS!R$2,"N/A",F3212=BASE_DATOS!R$3,"N/A",F3212=BASE_DATOS!R$4,"INDICAR",F3212=BASE_DATOS!R$7,"N/A",F3212=BASE_DATOS!R$5,"INDICAR",F3212=BASE_DATOS!R$6,"INDICAR",F3212=BASE_DATOS!R$8," INDICAR",F3212=BASE_DATOS!R$9," ")</f>
        <v>#NAME?</v>
      </c>
      <c r="H3212" s="121"/>
      <c r="I3212" s="122"/>
      <c r="J3212" s="122"/>
      <c r="K3212" s="122"/>
      <c r="L3212" s="122"/>
      <c r="M3212" s="122"/>
      <c r="N3212" s="123">
        <f t="shared" si="80"/>
        <v>0</v>
      </c>
    </row>
    <row r="3213" spans="1:14" ht="14.5" hidden="1">
      <c r="A3213" s="253"/>
      <c r="B3213" s="137"/>
      <c r="C3213" s="140"/>
      <c r="D3213" s="158"/>
      <c r="E3213" s="140"/>
      <c r="F3213" s="121"/>
      <c r="G3213" s="160" t="e">
        <f ca="1">_xludf.IFS(F3213=BASE_DATOS!R$2,"N/A",F3213=BASE_DATOS!R$3,"N/A",F3213=BASE_DATOS!R$4,"INDICAR",F3213=BASE_DATOS!R$7,"N/A",F3213=BASE_DATOS!R$5,"INDICAR",F3213=BASE_DATOS!R$6,"INDICAR",F3213=BASE_DATOS!R$8," INDICAR",F3213=BASE_DATOS!R$9," ")</f>
        <v>#NAME?</v>
      </c>
      <c r="H3213" s="121"/>
      <c r="I3213" s="122"/>
      <c r="J3213" s="122"/>
      <c r="K3213" s="122"/>
      <c r="L3213" s="122"/>
      <c r="M3213" s="122"/>
      <c r="N3213" s="123">
        <f t="shared" si="80"/>
        <v>0</v>
      </c>
    </row>
    <row r="3214" spans="1:14" ht="14.5" hidden="1">
      <c r="A3214" s="251"/>
      <c r="B3214" s="137"/>
      <c r="C3214" s="138"/>
      <c r="D3214" s="158"/>
      <c r="E3214" s="140"/>
      <c r="F3214" s="121"/>
      <c r="G3214" s="160" t="e">
        <f ca="1">_xludf.IFS(F3214=BASE_DATOS!R$2,"N/A",F3214=BASE_DATOS!R$3,"N/A",F3214=BASE_DATOS!R$4,"INDICAR",F3214=BASE_DATOS!R$7,"N/A",F3214=BASE_DATOS!R$5,"INDICAR",F3214=BASE_DATOS!R$6,"INDICAR",F3214=BASE_DATOS!R$8," INDICAR",F3214=BASE_DATOS!R$9," ")</f>
        <v>#NAME?</v>
      </c>
      <c r="H3214" s="121"/>
      <c r="I3214" s="122"/>
      <c r="J3214" s="122"/>
      <c r="K3214" s="122"/>
      <c r="L3214" s="122"/>
      <c r="M3214" s="122"/>
      <c r="N3214" s="123">
        <f t="shared" si="80"/>
        <v>0</v>
      </c>
    </row>
    <row r="3215" spans="1:14" ht="14.5" hidden="1">
      <c r="A3215" s="252"/>
      <c r="B3215" s="137"/>
      <c r="C3215" s="138"/>
      <c r="D3215" s="158"/>
      <c r="E3215" s="140"/>
      <c r="F3215" s="121"/>
      <c r="G3215" s="160" t="e">
        <f ca="1">_xludf.IFS(F3215=BASE_DATOS!R$2,"N/A",F3215=BASE_DATOS!R$3,"N/A",F3215=BASE_DATOS!R$4,"INDICAR",F3215=BASE_DATOS!R$7,"N/A",F3215=BASE_DATOS!R$5,"INDICAR",F3215=BASE_DATOS!R$6,"INDICAR",F3215=BASE_DATOS!R$8," INDICAR",F3215=BASE_DATOS!R$9," ")</f>
        <v>#NAME?</v>
      </c>
      <c r="H3215" s="121"/>
      <c r="I3215" s="122"/>
      <c r="J3215" s="122"/>
      <c r="K3215" s="122"/>
      <c r="L3215" s="122"/>
      <c r="M3215" s="122"/>
      <c r="N3215" s="123">
        <f t="shared" si="80"/>
        <v>0</v>
      </c>
    </row>
    <row r="3216" spans="1:14" ht="14.5" hidden="1">
      <c r="A3216" s="252"/>
      <c r="B3216" s="137"/>
      <c r="C3216" s="138"/>
      <c r="D3216" s="158"/>
      <c r="E3216" s="140"/>
      <c r="F3216" s="121"/>
      <c r="G3216" s="160" t="e">
        <f ca="1">_xludf.IFS(F3216=BASE_DATOS!R$2,"N/A",F3216=BASE_DATOS!R$3,"N/A",F3216=BASE_DATOS!R$4,"INDICAR",F3216=BASE_DATOS!R$7,"N/A",F3216=BASE_DATOS!R$5,"INDICAR",F3216=BASE_DATOS!R$6,"INDICAR",F3216=BASE_DATOS!R$8," INDICAR",F3216=BASE_DATOS!R$9," ")</f>
        <v>#NAME?</v>
      </c>
      <c r="H3216" s="121"/>
      <c r="I3216" s="122"/>
      <c r="J3216" s="122"/>
      <c r="K3216" s="122"/>
      <c r="L3216" s="122"/>
      <c r="M3216" s="122"/>
      <c r="N3216" s="123">
        <f t="shared" si="80"/>
        <v>0</v>
      </c>
    </row>
    <row r="3217" spans="1:14" ht="14.5" hidden="1">
      <c r="A3217" s="252"/>
      <c r="B3217" s="137"/>
      <c r="C3217" s="138"/>
      <c r="D3217" s="158"/>
      <c r="E3217" s="140"/>
      <c r="F3217" s="121"/>
      <c r="G3217" s="160" t="e">
        <f ca="1">_xludf.IFS(F3217=BASE_DATOS!R$2,"N/A",F3217=BASE_DATOS!R$3,"N/A",F3217=BASE_DATOS!R$4,"INDICAR",F3217=BASE_DATOS!R$7,"N/A",F3217=BASE_DATOS!R$5,"INDICAR",F3217=BASE_DATOS!R$6,"INDICAR",F3217=BASE_DATOS!R$8," INDICAR",F3217=BASE_DATOS!R$9," ")</f>
        <v>#NAME?</v>
      </c>
      <c r="H3217" s="121"/>
      <c r="I3217" s="122"/>
      <c r="J3217" s="122"/>
      <c r="K3217" s="122"/>
      <c r="L3217" s="122"/>
      <c r="M3217" s="122"/>
      <c r="N3217" s="123">
        <f t="shared" si="80"/>
        <v>0</v>
      </c>
    </row>
    <row r="3218" spans="1:14" ht="14.5" hidden="1">
      <c r="A3218" s="252"/>
      <c r="B3218" s="137"/>
      <c r="C3218" s="138"/>
      <c r="D3218" s="158"/>
      <c r="E3218" s="140"/>
      <c r="F3218" s="121"/>
      <c r="G3218" s="160" t="e">
        <f ca="1">_xludf.IFS(F3218=BASE_DATOS!R$2,"N/A",F3218=BASE_DATOS!R$3,"N/A",F3218=BASE_DATOS!R$4,"INDICAR",F3218=BASE_DATOS!R$7,"N/A",F3218=BASE_DATOS!R$5,"INDICAR",F3218=BASE_DATOS!R$6,"INDICAR",F3218=BASE_DATOS!R$8," INDICAR",F3218=BASE_DATOS!R$9," ")</f>
        <v>#NAME?</v>
      </c>
      <c r="H3218" s="121"/>
      <c r="I3218" s="122"/>
      <c r="J3218" s="122"/>
      <c r="K3218" s="122"/>
      <c r="L3218" s="122"/>
      <c r="M3218" s="122"/>
      <c r="N3218" s="123">
        <f t="shared" si="80"/>
        <v>0</v>
      </c>
    </row>
    <row r="3219" spans="1:14" ht="14.5" hidden="1">
      <c r="A3219" s="252"/>
      <c r="B3219" s="137"/>
      <c r="C3219" s="138"/>
      <c r="D3219" s="158"/>
      <c r="E3219" s="140"/>
      <c r="F3219" s="121"/>
      <c r="G3219" s="160" t="e">
        <f ca="1">_xludf.IFS(F3219=BASE_DATOS!R$2,"N/A",F3219=BASE_DATOS!R$3,"N/A",F3219=BASE_DATOS!R$4,"INDICAR",F3219=BASE_DATOS!R$7,"N/A",F3219=BASE_DATOS!R$5,"INDICAR",F3219=BASE_DATOS!R$6,"INDICAR",F3219=BASE_DATOS!R$8," INDICAR",F3219=BASE_DATOS!R$9," ")</f>
        <v>#NAME?</v>
      </c>
      <c r="H3219" s="121"/>
      <c r="I3219" s="122"/>
      <c r="J3219" s="122"/>
      <c r="K3219" s="122"/>
      <c r="L3219" s="122"/>
      <c r="M3219" s="122"/>
      <c r="N3219" s="123">
        <f t="shared" si="80"/>
        <v>0</v>
      </c>
    </row>
    <row r="3220" spans="1:14" ht="14.5" hidden="1">
      <c r="A3220" s="252"/>
      <c r="B3220" s="137"/>
      <c r="C3220" s="138"/>
      <c r="D3220" s="158"/>
      <c r="E3220" s="140"/>
      <c r="F3220" s="121"/>
      <c r="G3220" s="160" t="e">
        <f ca="1">_xludf.IFS(F3220=BASE_DATOS!R$2,"N/A",F3220=BASE_DATOS!R$3,"N/A",F3220=BASE_DATOS!R$4,"INDICAR",F3220=BASE_DATOS!R$7,"N/A",F3220=BASE_DATOS!R$5,"INDICAR",F3220=BASE_DATOS!R$6,"INDICAR",F3220=BASE_DATOS!R$8," INDICAR",F3220=BASE_DATOS!R$9," ")</f>
        <v>#NAME?</v>
      </c>
      <c r="H3220" s="121"/>
      <c r="I3220" s="122"/>
      <c r="J3220" s="122"/>
      <c r="K3220" s="122"/>
      <c r="L3220" s="122"/>
      <c r="M3220" s="122"/>
      <c r="N3220" s="123">
        <f t="shared" si="80"/>
        <v>0</v>
      </c>
    </row>
    <row r="3221" spans="1:14" ht="14.5" hidden="1">
      <c r="A3221" s="252"/>
      <c r="B3221" s="137"/>
      <c r="C3221" s="138"/>
      <c r="D3221" s="158"/>
      <c r="E3221" s="140"/>
      <c r="F3221" s="121"/>
      <c r="G3221" s="160" t="e">
        <f ca="1">_xludf.IFS(F3221=BASE_DATOS!R$2,"N/A",F3221=BASE_DATOS!R$3,"N/A",F3221=BASE_DATOS!R$4,"INDICAR",F3221=BASE_DATOS!R$7,"N/A",F3221=BASE_DATOS!R$5,"INDICAR",F3221=BASE_DATOS!R$6,"INDICAR",F3221=BASE_DATOS!R$8," INDICAR",F3221=BASE_DATOS!R$9," ")</f>
        <v>#NAME?</v>
      </c>
      <c r="H3221" s="121"/>
      <c r="I3221" s="122"/>
      <c r="J3221" s="122"/>
      <c r="K3221" s="122"/>
      <c r="L3221" s="122"/>
      <c r="M3221" s="122"/>
      <c r="N3221" s="123">
        <f t="shared" si="80"/>
        <v>0</v>
      </c>
    </row>
    <row r="3222" spans="1:14" ht="14.5" hidden="1">
      <c r="A3222" s="252"/>
      <c r="B3222" s="137"/>
      <c r="C3222" s="138"/>
      <c r="D3222" s="158"/>
      <c r="E3222" s="140"/>
      <c r="F3222" s="121"/>
      <c r="G3222" s="160" t="e">
        <f ca="1">_xludf.IFS(F3222=BASE_DATOS!R$2,"N/A",F3222=BASE_DATOS!R$3,"N/A",F3222=BASE_DATOS!R$4,"INDICAR",F3222=BASE_DATOS!R$7,"N/A",F3222=BASE_DATOS!R$5,"INDICAR",F3222=BASE_DATOS!R$6,"INDICAR",F3222=BASE_DATOS!R$8," INDICAR",F3222=BASE_DATOS!R$9," ")</f>
        <v>#NAME?</v>
      </c>
      <c r="H3222" s="121"/>
      <c r="I3222" s="122"/>
      <c r="J3222" s="122"/>
      <c r="K3222" s="122"/>
      <c r="L3222" s="122"/>
      <c r="M3222" s="122"/>
      <c r="N3222" s="123">
        <f t="shared" si="80"/>
        <v>0</v>
      </c>
    </row>
    <row r="3223" spans="1:14" ht="14.5" hidden="1">
      <c r="A3223" s="252"/>
      <c r="B3223" s="137"/>
      <c r="C3223" s="138"/>
      <c r="D3223" s="158"/>
      <c r="E3223" s="140"/>
      <c r="F3223" s="121"/>
      <c r="G3223" s="160" t="e">
        <f ca="1">_xludf.IFS(F3223=BASE_DATOS!R$2,"N/A",F3223=BASE_DATOS!R$3,"N/A",F3223=BASE_DATOS!R$4,"INDICAR",F3223=BASE_DATOS!R$7,"N/A",F3223=BASE_DATOS!R$5,"INDICAR",F3223=BASE_DATOS!R$6,"INDICAR",F3223=BASE_DATOS!R$8," INDICAR",F3223=BASE_DATOS!R$9," ")</f>
        <v>#NAME?</v>
      </c>
      <c r="H3223" s="121"/>
      <c r="I3223" s="122"/>
      <c r="J3223" s="122"/>
      <c r="K3223" s="122"/>
      <c r="L3223" s="122"/>
      <c r="M3223" s="122"/>
      <c r="N3223" s="123">
        <f t="shared" si="80"/>
        <v>0</v>
      </c>
    </row>
    <row r="3224" spans="1:14" ht="14.5" hidden="1">
      <c r="A3224" s="253"/>
      <c r="B3224" s="137"/>
      <c r="C3224" s="140"/>
      <c r="D3224" s="158"/>
      <c r="E3224" s="140"/>
      <c r="F3224" s="121"/>
      <c r="G3224" s="160" t="e">
        <f ca="1">_xludf.IFS(F3224=BASE_DATOS!R$2,"N/A",F3224=BASE_DATOS!R$3,"N/A",F3224=BASE_DATOS!R$4,"INDICAR",F3224=BASE_DATOS!R$7,"N/A",F3224=BASE_DATOS!R$5,"INDICAR",F3224=BASE_DATOS!R$6,"INDICAR",F3224=BASE_DATOS!R$8," INDICAR",F3224=BASE_DATOS!R$9," ")</f>
        <v>#NAME?</v>
      </c>
      <c r="H3224" s="121"/>
      <c r="I3224" s="122"/>
      <c r="J3224" s="122"/>
      <c r="K3224" s="122"/>
      <c r="L3224" s="122"/>
      <c r="M3224" s="122"/>
      <c r="N3224" s="123">
        <f t="shared" si="80"/>
        <v>0</v>
      </c>
    </row>
    <row r="3225" spans="1:14" ht="14.5" hidden="1">
      <c r="A3225" s="142"/>
      <c r="B3225" s="143"/>
      <c r="C3225" s="142"/>
      <c r="D3225" s="142"/>
      <c r="E3225" s="142"/>
      <c r="F3225" s="142"/>
      <c r="G3225" s="142"/>
      <c r="H3225" s="142"/>
      <c r="I3225" s="142"/>
      <c r="J3225" s="143"/>
      <c r="K3225" s="143"/>
      <c r="L3225" s="143"/>
      <c r="M3225" s="143"/>
      <c r="N3225" s="144"/>
    </row>
    <row r="3226" spans="1:14" ht="14.5" hidden="1">
      <c r="A3226" s="145"/>
      <c r="B3226" s="146"/>
      <c r="C3226" s="145"/>
      <c r="D3226" s="145"/>
      <c r="E3226" s="145"/>
      <c r="F3226" s="145"/>
      <c r="G3226" s="145"/>
      <c r="H3226" s="145"/>
      <c r="I3226" s="145"/>
      <c r="J3226" s="146"/>
      <c r="K3226" s="146"/>
      <c r="L3226" s="146"/>
      <c r="M3226" s="146"/>
      <c r="N3226" s="147"/>
    </row>
    <row r="3227" spans="1:14" ht="21" hidden="1" customHeight="1">
      <c r="A3227" s="254" t="s">
        <v>413</v>
      </c>
      <c r="B3227" s="255"/>
      <c r="C3227" s="254"/>
      <c r="D3227" s="256"/>
      <c r="E3227" s="256"/>
      <c r="F3227" s="256"/>
      <c r="G3227" s="256"/>
      <c r="H3227" s="256"/>
      <c r="I3227" s="256"/>
      <c r="J3227" s="256"/>
      <c r="K3227" s="256"/>
      <c r="L3227" s="256"/>
      <c r="M3227" s="256"/>
      <c r="N3227" s="255"/>
    </row>
    <row r="3228" spans="1:14" ht="31" hidden="1">
      <c r="A3228" s="99" t="s">
        <v>19</v>
      </c>
      <c r="B3228" s="254"/>
      <c r="C3228" s="255"/>
      <c r="D3228" s="99" t="s">
        <v>447</v>
      </c>
      <c r="E3228" s="258" t="e">
        <f t="array" ref="E3228">INDEX(BASE_DATOS!U$2:U$103,MATCH(C3227,BASE_DATOS!W$2:W$103,0))</f>
        <v>#N/A</v>
      </c>
      <c r="F3228" s="256"/>
      <c r="G3228" s="256"/>
      <c r="H3228" s="256"/>
      <c r="I3228" s="256"/>
      <c r="J3228" s="256"/>
      <c r="K3228" s="256"/>
      <c r="L3228" s="256"/>
      <c r="M3228" s="256"/>
      <c r="N3228" s="255"/>
    </row>
    <row r="3229" spans="1:14" ht="30" hidden="1" customHeight="1">
      <c r="A3229" s="259" t="s">
        <v>415</v>
      </c>
      <c r="B3229" s="277"/>
      <c r="C3229" s="261"/>
      <c r="D3229" s="262"/>
      <c r="E3229" s="268" t="s">
        <v>416</v>
      </c>
      <c r="F3229" s="273" t="e">
        <f t="array" ref="F3229">INDEX(BASE_DATOS!Y$2:Y$103,MATCH(B3229,BASE_DATOS!X$2:X$103,0))</f>
        <v>#N/A</v>
      </c>
      <c r="G3229" s="247"/>
      <c r="H3229" s="247"/>
      <c r="I3229" s="274" t="s">
        <v>417</v>
      </c>
      <c r="J3229" s="283" t="e">
        <f t="array" ref="J3229">INDEX(BASE_DATOS!Z$2:Z$103,MATCH(B3229,BASE_DATOS!X$2:X$103,0))</f>
        <v>#N/A</v>
      </c>
      <c r="K3229" s="256"/>
      <c r="L3229" s="256"/>
      <c r="M3229" s="256"/>
      <c r="N3229" s="255"/>
    </row>
    <row r="3230" spans="1:14" ht="30" hidden="1" customHeight="1">
      <c r="A3230" s="252"/>
      <c r="B3230" s="263"/>
      <c r="C3230" s="247"/>
      <c r="D3230" s="264"/>
      <c r="E3230" s="252"/>
      <c r="F3230" s="247"/>
      <c r="G3230" s="247"/>
      <c r="H3230" s="247"/>
      <c r="I3230" s="252"/>
      <c r="J3230" s="276"/>
      <c r="K3230" s="256"/>
      <c r="L3230" s="256"/>
      <c r="M3230" s="256"/>
      <c r="N3230" s="255"/>
    </row>
    <row r="3231" spans="1:14" ht="30" hidden="1" customHeight="1">
      <c r="A3231" s="252"/>
      <c r="B3231" s="263"/>
      <c r="C3231" s="247"/>
      <c r="D3231" s="264"/>
      <c r="E3231" s="252"/>
      <c r="F3231" s="247"/>
      <c r="G3231" s="247"/>
      <c r="H3231" s="247"/>
      <c r="I3231" s="252"/>
      <c r="J3231" s="276"/>
      <c r="K3231" s="256"/>
      <c r="L3231" s="256"/>
      <c r="M3231" s="256"/>
      <c r="N3231" s="255"/>
    </row>
    <row r="3232" spans="1:14" ht="30" hidden="1" customHeight="1">
      <c r="A3232" s="253"/>
      <c r="B3232" s="265"/>
      <c r="C3232" s="266"/>
      <c r="D3232" s="267"/>
      <c r="E3232" s="253"/>
      <c r="F3232" s="266"/>
      <c r="G3232" s="266"/>
      <c r="H3232" s="266"/>
      <c r="I3232" s="253"/>
      <c r="J3232" s="276"/>
      <c r="K3232" s="256"/>
      <c r="L3232" s="256"/>
      <c r="M3232" s="256"/>
      <c r="N3232" s="255"/>
    </row>
    <row r="3233" spans="1:14" ht="19.5" hidden="1" customHeight="1">
      <c r="A3233" s="269" t="s">
        <v>418</v>
      </c>
      <c r="B3233" s="269" t="s">
        <v>419</v>
      </c>
      <c r="C3233" s="270" t="s">
        <v>420</v>
      </c>
      <c r="D3233" s="269" t="s">
        <v>421</v>
      </c>
      <c r="E3233" s="269" t="s">
        <v>422</v>
      </c>
      <c r="F3233" s="272" t="s">
        <v>16</v>
      </c>
      <c r="G3233" s="269" t="s">
        <v>423</v>
      </c>
      <c r="H3233" s="269" t="s">
        <v>424</v>
      </c>
      <c r="I3233" s="271" t="s">
        <v>425</v>
      </c>
      <c r="J3233" s="256"/>
      <c r="K3233" s="256"/>
      <c r="L3233" s="256"/>
      <c r="M3233" s="256"/>
      <c r="N3233" s="255"/>
    </row>
    <row r="3234" spans="1:14" ht="19.5" hidden="1" customHeight="1">
      <c r="A3234" s="253"/>
      <c r="B3234" s="253"/>
      <c r="C3234" s="253"/>
      <c r="D3234" s="253"/>
      <c r="E3234" s="253"/>
      <c r="F3234" s="265"/>
      <c r="G3234" s="253"/>
      <c r="H3234" s="253"/>
      <c r="I3234" s="100">
        <v>2023</v>
      </c>
      <c r="J3234" s="100">
        <v>2024</v>
      </c>
      <c r="K3234" s="100">
        <v>2025</v>
      </c>
      <c r="L3234" s="100">
        <v>2026</v>
      </c>
      <c r="M3234" s="100">
        <v>2027</v>
      </c>
      <c r="N3234" s="148" t="s">
        <v>426</v>
      </c>
    </row>
    <row r="3235" spans="1:14" ht="14.5" hidden="1">
      <c r="A3235" s="251"/>
      <c r="B3235" s="137"/>
      <c r="C3235" s="138"/>
      <c r="D3235" s="158"/>
      <c r="E3235" s="140"/>
      <c r="F3235" s="121"/>
      <c r="G3235" s="141" t="e">
        <f ca="1">_xludf.IFS(F3235=BASE_DATOS!R$2,"N/A",F3235=BASE_DATOS!R$3,"N/A",F3235=BASE_DATOS!R$4,"INDICAR",F3235=BASE_DATOS!R$7,"N/A",F3235=BASE_DATOS!R$5,"INDICAR",F3235=BASE_DATOS!R$6,"INDICAR",F3235=BASE_DATOS!R$8," INDICAR",F3235=BASE_DATOS!R$9," ")</f>
        <v>#NAME?</v>
      </c>
      <c r="H3235" s="121"/>
      <c r="I3235" s="122"/>
      <c r="J3235" s="122"/>
      <c r="K3235" s="122"/>
      <c r="L3235" s="122"/>
      <c r="M3235" s="122"/>
      <c r="N3235" s="123">
        <f t="shared" ref="N3235:N3267" si="81">SUM(I3235:M3235)</f>
        <v>0</v>
      </c>
    </row>
    <row r="3236" spans="1:14" ht="14.5" hidden="1">
      <c r="A3236" s="252"/>
      <c r="B3236" s="137"/>
      <c r="C3236" s="138"/>
      <c r="D3236" s="158"/>
      <c r="E3236" s="140"/>
      <c r="F3236" s="121"/>
      <c r="G3236" s="160" t="e">
        <f ca="1">_xludf.IFS(F3236=BASE_DATOS!R$2,"N/A",F3236=BASE_DATOS!R$3,"N/A",F3236=BASE_DATOS!R$4,"INDICAR",F3236=BASE_DATOS!R$7,"N/A",F3236=BASE_DATOS!R$5,"INDICAR",F3236=BASE_DATOS!R$6,"INDICAR",F3236=BASE_DATOS!R$8," INDICAR",F3236=BASE_DATOS!R$9," ")</f>
        <v>#NAME?</v>
      </c>
      <c r="H3236" s="121"/>
      <c r="I3236" s="122"/>
      <c r="J3236" s="122"/>
      <c r="K3236" s="122"/>
      <c r="L3236" s="122"/>
      <c r="M3236" s="122"/>
      <c r="N3236" s="123">
        <f t="shared" si="81"/>
        <v>0</v>
      </c>
    </row>
    <row r="3237" spans="1:14" ht="14.5" hidden="1">
      <c r="A3237" s="252"/>
      <c r="B3237" s="137"/>
      <c r="C3237" s="138"/>
      <c r="D3237" s="158"/>
      <c r="E3237" s="140"/>
      <c r="F3237" s="121"/>
      <c r="G3237" s="160" t="e">
        <f ca="1">_xludf.IFS(F3237=BASE_DATOS!R$2,"N/A",F3237=BASE_DATOS!R$3,"N/A",F3237=BASE_DATOS!R$4,"INDICAR",F3237=BASE_DATOS!R$7,"N/A",F3237=BASE_DATOS!R$5,"INDICAR",F3237=BASE_DATOS!R$6,"INDICAR",F3237=BASE_DATOS!R$8," INDICAR",F3237=BASE_DATOS!R$9," ")</f>
        <v>#NAME?</v>
      </c>
      <c r="H3237" s="121"/>
      <c r="I3237" s="122"/>
      <c r="J3237" s="122"/>
      <c r="K3237" s="122"/>
      <c r="L3237" s="122"/>
      <c r="M3237" s="122"/>
      <c r="N3237" s="123">
        <f t="shared" si="81"/>
        <v>0</v>
      </c>
    </row>
    <row r="3238" spans="1:14" ht="14.5" hidden="1">
      <c r="A3238" s="252"/>
      <c r="B3238" s="137"/>
      <c r="C3238" s="138"/>
      <c r="D3238" s="158"/>
      <c r="E3238" s="140"/>
      <c r="F3238" s="121"/>
      <c r="G3238" s="160" t="e">
        <f ca="1">_xludf.IFS(F3238=BASE_DATOS!R$2,"N/A",F3238=BASE_DATOS!R$3,"N/A",F3238=BASE_DATOS!R$4,"INDICAR",F3238=BASE_DATOS!R$7,"N/A",F3238=BASE_DATOS!R$5,"INDICAR",F3238=BASE_DATOS!R$6,"INDICAR",F3238=BASE_DATOS!R$8," INDICAR",F3238=BASE_DATOS!R$9," ")</f>
        <v>#NAME?</v>
      </c>
      <c r="H3238" s="121"/>
      <c r="I3238" s="122"/>
      <c r="J3238" s="122"/>
      <c r="K3238" s="122"/>
      <c r="L3238" s="122"/>
      <c r="M3238" s="122"/>
      <c r="N3238" s="123">
        <f t="shared" si="81"/>
        <v>0</v>
      </c>
    </row>
    <row r="3239" spans="1:14" ht="14.5" hidden="1">
      <c r="A3239" s="252"/>
      <c r="B3239" s="137"/>
      <c r="C3239" s="138"/>
      <c r="D3239" s="158"/>
      <c r="E3239" s="140"/>
      <c r="F3239" s="121"/>
      <c r="G3239" s="160" t="e">
        <f ca="1">_xludf.IFS(F3239=BASE_DATOS!R$2,"N/A",F3239=BASE_DATOS!R$3,"N/A",F3239=BASE_DATOS!R$4,"INDICAR",F3239=BASE_DATOS!R$7,"N/A",F3239=BASE_DATOS!R$5,"INDICAR",F3239=BASE_DATOS!R$6,"INDICAR",F3239=BASE_DATOS!R$8," INDICAR",F3239=BASE_DATOS!R$9," ")</f>
        <v>#NAME?</v>
      </c>
      <c r="H3239" s="121"/>
      <c r="I3239" s="122"/>
      <c r="J3239" s="122"/>
      <c r="K3239" s="122"/>
      <c r="L3239" s="122"/>
      <c r="M3239" s="122"/>
      <c r="N3239" s="123">
        <f t="shared" si="81"/>
        <v>0</v>
      </c>
    </row>
    <row r="3240" spans="1:14" ht="14.5" hidden="1">
      <c r="A3240" s="252"/>
      <c r="B3240" s="137"/>
      <c r="C3240" s="138"/>
      <c r="D3240" s="158"/>
      <c r="E3240" s="140"/>
      <c r="F3240" s="121"/>
      <c r="G3240" s="160" t="e">
        <f ca="1">_xludf.IFS(F3240=BASE_DATOS!R$2,"N/A",F3240=BASE_DATOS!R$3,"N/A",F3240=BASE_DATOS!R$4,"INDICAR",F3240=BASE_DATOS!R$7,"N/A",F3240=BASE_DATOS!R$5,"INDICAR",F3240=BASE_DATOS!R$6,"INDICAR",F3240=BASE_DATOS!R$8," INDICAR",F3240=BASE_DATOS!R$9," ")</f>
        <v>#NAME?</v>
      </c>
      <c r="H3240" s="121"/>
      <c r="I3240" s="122"/>
      <c r="J3240" s="122"/>
      <c r="K3240" s="122"/>
      <c r="L3240" s="122"/>
      <c r="M3240" s="122"/>
      <c r="N3240" s="123">
        <f t="shared" si="81"/>
        <v>0</v>
      </c>
    </row>
    <row r="3241" spans="1:14" ht="14.5" hidden="1">
      <c r="A3241" s="252"/>
      <c r="B3241" s="137"/>
      <c r="C3241" s="138"/>
      <c r="D3241" s="158"/>
      <c r="E3241" s="140"/>
      <c r="F3241" s="121"/>
      <c r="G3241" s="160" t="e">
        <f ca="1">_xludf.IFS(F3241=BASE_DATOS!R$2,"N/A",F3241=BASE_DATOS!R$3,"N/A",F3241=BASE_DATOS!R$4,"INDICAR",F3241=BASE_DATOS!R$7,"N/A",F3241=BASE_DATOS!R$5,"INDICAR",F3241=BASE_DATOS!R$6,"INDICAR",F3241=BASE_DATOS!R$8," INDICAR",F3241=BASE_DATOS!R$9," ")</f>
        <v>#NAME?</v>
      </c>
      <c r="H3241" s="121"/>
      <c r="I3241" s="122"/>
      <c r="J3241" s="122"/>
      <c r="K3241" s="122"/>
      <c r="L3241" s="122"/>
      <c r="M3241" s="122"/>
      <c r="N3241" s="123">
        <f t="shared" si="81"/>
        <v>0</v>
      </c>
    </row>
    <row r="3242" spans="1:14" ht="14.5" hidden="1">
      <c r="A3242" s="252"/>
      <c r="B3242" s="137"/>
      <c r="C3242" s="138"/>
      <c r="D3242" s="158"/>
      <c r="E3242" s="140"/>
      <c r="F3242" s="121"/>
      <c r="G3242" s="160" t="e">
        <f ca="1">_xludf.IFS(F3242=BASE_DATOS!R$2,"N/A",F3242=BASE_DATOS!R$3,"N/A",F3242=BASE_DATOS!R$4,"INDICAR",F3242=BASE_DATOS!R$7,"N/A",F3242=BASE_DATOS!R$5,"INDICAR",F3242=BASE_DATOS!R$6,"INDICAR",F3242=BASE_DATOS!R$8," INDICAR",F3242=BASE_DATOS!R$9," ")</f>
        <v>#NAME?</v>
      </c>
      <c r="H3242" s="121"/>
      <c r="I3242" s="122"/>
      <c r="J3242" s="122"/>
      <c r="K3242" s="122"/>
      <c r="L3242" s="122"/>
      <c r="M3242" s="122"/>
      <c r="N3242" s="123">
        <f t="shared" si="81"/>
        <v>0</v>
      </c>
    </row>
    <row r="3243" spans="1:14" ht="14.5" hidden="1">
      <c r="A3243" s="252"/>
      <c r="B3243" s="137"/>
      <c r="C3243" s="138"/>
      <c r="D3243" s="158"/>
      <c r="E3243" s="140"/>
      <c r="F3243" s="121"/>
      <c r="G3243" s="160" t="e">
        <f ca="1">_xludf.IFS(F3243=BASE_DATOS!R$2,"N/A",F3243=BASE_DATOS!R$3,"N/A",F3243=BASE_DATOS!R$4,"INDICAR",F3243=BASE_DATOS!R$7,"N/A",F3243=BASE_DATOS!R$5,"INDICAR",F3243=BASE_DATOS!R$6,"INDICAR",F3243=BASE_DATOS!R$8," INDICAR",F3243=BASE_DATOS!R$9," ")</f>
        <v>#NAME?</v>
      </c>
      <c r="H3243" s="121"/>
      <c r="I3243" s="122"/>
      <c r="J3243" s="122"/>
      <c r="K3243" s="122"/>
      <c r="L3243" s="122"/>
      <c r="M3243" s="122"/>
      <c r="N3243" s="123">
        <f t="shared" si="81"/>
        <v>0</v>
      </c>
    </row>
    <row r="3244" spans="1:14" ht="14.5" hidden="1">
      <c r="A3244" s="252"/>
      <c r="B3244" s="137"/>
      <c r="C3244" s="138"/>
      <c r="D3244" s="158"/>
      <c r="E3244" s="140"/>
      <c r="F3244" s="121"/>
      <c r="G3244" s="160" t="e">
        <f ca="1">_xludf.IFS(F3244=BASE_DATOS!R$2,"N/A",F3244=BASE_DATOS!R$3,"N/A",F3244=BASE_DATOS!R$4,"INDICAR",F3244=BASE_DATOS!R$7,"N/A",F3244=BASE_DATOS!R$5,"INDICAR",F3244=BASE_DATOS!R$6,"INDICAR",F3244=BASE_DATOS!R$8," INDICAR",F3244=BASE_DATOS!R$9," ")</f>
        <v>#NAME?</v>
      </c>
      <c r="H3244" s="121"/>
      <c r="I3244" s="122"/>
      <c r="J3244" s="122"/>
      <c r="K3244" s="122"/>
      <c r="L3244" s="122"/>
      <c r="M3244" s="122"/>
      <c r="N3244" s="123">
        <f t="shared" si="81"/>
        <v>0</v>
      </c>
    </row>
    <row r="3245" spans="1:14" ht="14.5" hidden="1">
      <c r="A3245" s="253"/>
      <c r="B3245" s="137"/>
      <c r="C3245" s="140"/>
      <c r="D3245" s="158"/>
      <c r="E3245" s="140"/>
      <c r="F3245" s="121"/>
      <c r="G3245" s="160" t="e">
        <f ca="1">_xludf.IFS(F3245=BASE_DATOS!R$2,"N/A",F3245=BASE_DATOS!R$3,"N/A",F3245=BASE_DATOS!R$4,"INDICAR",F3245=BASE_DATOS!R$7,"N/A",F3245=BASE_DATOS!R$5,"INDICAR",F3245=BASE_DATOS!R$6,"INDICAR",F3245=BASE_DATOS!R$8," INDICAR",F3245=BASE_DATOS!R$9," ")</f>
        <v>#NAME?</v>
      </c>
      <c r="H3245" s="121"/>
      <c r="I3245" s="122"/>
      <c r="J3245" s="122"/>
      <c r="K3245" s="122"/>
      <c r="L3245" s="122"/>
      <c r="M3245" s="122"/>
      <c r="N3245" s="123">
        <f t="shared" si="81"/>
        <v>0</v>
      </c>
    </row>
    <row r="3246" spans="1:14" ht="14.5" hidden="1">
      <c r="A3246" s="251"/>
      <c r="B3246" s="137"/>
      <c r="C3246" s="138"/>
      <c r="D3246" s="158"/>
      <c r="E3246" s="140"/>
      <c r="F3246" s="121"/>
      <c r="G3246" s="160" t="e">
        <f ca="1">_xludf.IFS(F3246=BASE_DATOS!R$2,"N/A",F3246=BASE_DATOS!R$3,"N/A",F3246=BASE_DATOS!R$4,"INDICAR",F3246=BASE_DATOS!R$7,"N/A",F3246=BASE_DATOS!R$5,"INDICAR",F3246=BASE_DATOS!R$6,"INDICAR",F3246=BASE_DATOS!R$8," INDICAR",F3246=BASE_DATOS!R$9," ")</f>
        <v>#NAME?</v>
      </c>
      <c r="H3246" s="121"/>
      <c r="I3246" s="122"/>
      <c r="J3246" s="122"/>
      <c r="K3246" s="122"/>
      <c r="L3246" s="122"/>
      <c r="M3246" s="122"/>
      <c r="N3246" s="123">
        <f t="shared" si="81"/>
        <v>0</v>
      </c>
    </row>
    <row r="3247" spans="1:14" ht="14.5" hidden="1">
      <c r="A3247" s="252"/>
      <c r="B3247" s="137"/>
      <c r="C3247" s="138"/>
      <c r="D3247" s="158"/>
      <c r="E3247" s="140"/>
      <c r="F3247" s="121"/>
      <c r="G3247" s="160" t="e">
        <f ca="1">_xludf.IFS(F3247=BASE_DATOS!R$2,"N/A",F3247=BASE_DATOS!R$3,"N/A",F3247=BASE_DATOS!R$4,"INDICAR",F3247=BASE_DATOS!R$7,"N/A",F3247=BASE_DATOS!R$5,"INDICAR",F3247=BASE_DATOS!R$6,"INDICAR",F3247=BASE_DATOS!R$8," INDICAR",F3247=BASE_DATOS!R$9," ")</f>
        <v>#NAME?</v>
      </c>
      <c r="H3247" s="121"/>
      <c r="I3247" s="122"/>
      <c r="J3247" s="122"/>
      <c r="K3247" s="122"/>
      <c r="L3247" s="122"/>
      <c r="M3247" s="122"/>
      <c r="N3247" s="123">
        <f t="shared" si="81"/>
        <v>0</v>
      </c>
    </row>
    <row r="3248" spans="1:14" ht="14.5" hidden="1">
      <c r="A3248" s="252"/>
      <c r="B3248" s="137"/>
      <c r="C3248" s="138"/>
      <c r="D3248" s="158"/>
      <c r="E3248" s="140"/>
      <c r="F3248" s="121"/>
      <c r="G3248" s="160" t="e">
        <f ca="1">_xludf.IFS(F3248=BASE_DATOS!R$2,"N/A",F3248=BASE_DATOS!R$3,"N/A",F3248=BASE_DATOS!R$4,"INDICAR",F3248=BASE_DATOS!R$7,"N/A",F3248=BASE_DATOS!R$5,"INDICAR",F3248=BASE_DATOS!R$6,"INDICAR",F3248=BASE_DATOS!R$8," INDICAR",F3248=BASE_DATOS!R$9," ")</f>
        <v>#NAME?</v>
      </c>
      <c r="H3248" s="121"/>
      <c r="I3248" s="122"/>
      <c r="J3248" s="122"/>
      <c r="K3248" s="122"/>
      <c r="L3248" s="122"/>
      <c r="M3248" s="122"/>
      <c r="N3248" s="123">
        <f t="shared" si="81"/>
        <v>0</v>
      </c>
    </row>
    <row r="3249" spans="1:14" ht="14.5" hidden="1">
      <c r="A3249" s="252"/>
      <c r="B3249" s="137"/>
      <c r="C3249" s="138"/>
      <c r="D3249" s="158"/>
      <c r="E3249" s="140"/>
      <c r="F3249" s="121"/>
      <c r="G3249" s="160" t="e">
        <f ca="1">_xludf.IFS(F3249=BASE_DATOS!R$2,"N/A",F3249=BASE_DATOS!R$3,"N/A",F3249=BASE_DATOS!R$4,"INDICAR",F3249=BASE_DATOS!R$7,"N/A",F3249=BASE_DATOS!R$5,"INDICAR",F3249=BASE_DATOS!R$6,"INDICAR",F3249=BASE_DATOS!R$8," INDICAR",F3249=BASE_DATOS!R$9," ")</f>
        <v>#NAME?</v>
      </c>
      <c r="H3249" s="121"/>
      <c r="I3249" s="122"/>
      <c r="J3249" s="122"/>
      <c r="K3249" s="122"/>
      <c r="L3249" s="122"/>
      <c r="M3249" s="122"/>
      <c r="N3249" s="123">
        <f t="shared" si="81"/>
        <v>0</v>
      </c>
    </row>
    <row r="3250" spans="1:14" ht="14.5" hidden="1">
      <c r="A3250" s="252"/>
      <c r="B3250" s="137"/>
      <c r="C3250" s="138"/>
      <c r="D3250" s="158"/>
      <c r="E3250" s="140"/>
      <c r="F3250" s="121"/>
      <c r="G3250" s="160" t="e">
        <f ca="1">_xludf.IFS(F3250=BASE_DATOS!R$2,"N/A",F3250=BASE_DATOS!R$3,"N/A",F3250=BASE_DATOS!R$4,"INDICAR",F3250=BASE_DATOS!R$7,"N/A",F3250=BASE_DATOS!R$5,"INDICAR",F3250=BASE_DATOS!R$6,"INDICAR",F3250=BASE_DATOS!R$8," INDICAR",F3250=BASE_DATOS!R$9," ")</f>
        <v>#NAME?</v>
      </c>
      <c r="H3250" s="121"/>
      <c r="I3250" s="122"/>
      <c r="J3250" s="122"/>
      <c r="K3250" s="122"/>
      <c r="L3250" s="122"/>
      <c r="M3250" s="122"/>
      <c r="N3250" s="123">
        <f t="shared" si="81"/>
        <v>0</v>
      </c>
    </row>
    <row r="3251" spans="1:14" ht="14.5" hidden="1">
      <c r="A3251" s="252"/>
      <c r="B3251" s="137"/>
      <c r="C3251" s="138"/>
      <c r="D3251" s="158"/>
      <c r="E3251" s="140"/>
      <c r="F3251" s="121"/>
      <c r="G3251" s="160" t="e">
        <f ca="1">_xludf.IFS(F3251=BASE_DATOS!R$2,"N/A",F3251=BASE_DATOS!R$3,"N/A",F3251=BASE_DATOS!R$4,"INDICAR",F3251=BASE_DATOS!R$7,"N/A",F3251=BASE_DATOS!R$5,"INDICAR",F3251=BASE_DATOS!R$6,"INDICAR",F3251=BASE_DATOS!R$8," INDICAR",F3251=BASE_DATOS!R$9," ")</f>
        <v>#NAME?</v>
      </c>
      <c r="H3251" s="121"/>
      <c r="I3251" s="122"/>
      <c r="J3251" s="122"/>
      <c r="K3251" s="122"/>
      <c r="L3251" s="122"/>
      <c r="M3251" s="122"/>
      <c r="N3251" s="123">
        <f t="shared" si="81"/>
        <v>0</v>
      </c>
    </row>
    <row r="3252" spans="1:14" ht="14.5" hidden="1">
      <c r="A3252" s="252"/>
      <c r="B3252" s="137"/>
      <c r="C3252" s="138"/>
      <c r="D3252" s="158"/>
      <c r="E3252" s="140"/>
      <c r="F3252" s="121"/>
      <c r="G3252" s="160" t="e">
        <f ca="1">_xludf.IFS(F3252=BASE_DATOS!R$2,"N/A",F3252=BASE_DATOS!R$3,"N/A",F3252=BASE_DATOS!R$4,"INDICAR",F3252=BASE_DATOS!R$7,"N/A",F3252=BASE_DATOS!R$5,"INDICAR",F3252=BASE_DATOS!R$6,"INDICAR",F3252=BASE_DATOS!R$8," INDICAR",F3252=BASE_DATOS!R$9," ")</f>
        <v>#NAME?</v>
      </c>
      <c r="H3252" s="121"/>
      <c r="I3252" s="122"/>
      <c r="J3252" s="122"/>
      <c r="K3252" s="122"/>
      <c r="L3252" s="122"/>
      <c r="M3252" s="122"/>
      <c r="N3252" s="123">
        <f t="shared" si="81"/>
        <v>0</v>
      </c>
    </row>
    <row r="3253" spans="1:14" ht="14.5" hidden="1">
      <c r="A3253" s="252"/>
      <c r="B3253" s="137"/>
      <c r="C3253" s="138"/>
      <c r="D3253" s="158"/>
      <c r="E3253" s="140"/>
      <c r="F3253" s="121"/>
      <c r="G3253" s="160" t="e">
        <f ca="1">_xludf.IFS(F3253=BASE_DATOS!R$2,"N/A",F3253=BASE_DATOS!R$3,"N/A",F3253=BASE_DATOS!R$4,"INDICAR",F3253=BASE_DATOS!R$7,"N/A",F3253=BASE_DATOS!R$5,"INDICAR",F3253=BASE_DATOS!R$6,"INDICAR",F3253=BASE_DATOS!R$8," INDICAR",F3253=BASE_DATOS!R$9," ")</f>
        <v>#NAME?</v>
      </c>
      <c r="H3253" s="121"/>
      <c r="I3253" s="122"/>
      <c r="J3253" s="122"/>
      <c r="K3253" s="122"/>
      <c r="L3253" s="122"/>
      <c r="M3253" s="122"/>
      <c r="N3253" s="123">
        <f t="shared" si="81"/>
        <v>0</v>
      </c>
    </row>
    <row r="3254" spans="1:14" ht="14.5" hidden="1">
      <c r="A3254" s="252"/>
      <c r="B3254" s="137"/>
      <c r="C3254" s="138"/>
      <c r="D3254" s="158"/>
      <c r="E3254" s="140"/>
      <c r="F3254" s="121"/>
      <c r="G3254" s="160" t="e">
        <f ca="1">_xludf.IFS(F3254=BASE_DATOS!R$2,"N/A",F3254=BASE_DATOS!R$3,"N/A",F3254=BASE_DATOS!R$4,"INDICAR",F3254=BASE_DATOS!R$7,"N/A",F3254=BASE_DATOS!R$5,"INDICAR",F3254=BASE_DATOS!R$6,"INDICAR",F3254=BASE_DATOS!R$8," INDICAR",F3254=BASE_DATOS!R$9," ")</f>
        <v>#NAME?</v>
      </c>
      <c r="H3254" s="121"/>
      <c r="I3254" s="122"/>
      <c r="J3254" s="122"/>
      <c r="K3254" s="122"/>
      <c r="L3254" s="122"/>
      <c r="M3254" s="122"/>
      <c r="N3254" s="123">
        <f t="shared" si="81"/>
        <v>0</v>
      </c>
    </row>
    <row r="3255" spans="1:14" ht="14.5" hidden="1">
      <c r="A3255" s="252"/>
      <c r="B3255" s="137"/>
      <c r="C3255" s="138"/>
      <c r="D3255" s="158"/>
      <c r="E3255" s="140"/>
      <c r="F3255" s="121"/>
      <c r="G3255" s="160" t="e">
        <f ca="1">_xludf.IFS(F3255=BASE_DATOS!R$2,"N/A",F3255=BASE_DATOS!R$3,"N/A",F3255=BASE_DATOS!R$4,"INDICAR",F3255=BASE_DATOS!R$7,"N/A",F3255=BASE_DATOS!R$5,"INDICAR",F3255=BASE_DATOS!R$6,"INDICAR",F3255=BASE_DATOS!R$8," INDICAR",F3255=BASE_DATOS!R$9," ")</f>
        <v>#NAME?</v>
      </c>
      <c r="H3255" s="121"/>
      <c r="I3255" s="122"/>
      <c r="J3255" s="122"/>
      <c r="K3255" s="122"/>
      <c r="L3255" s="122"/>
      <c r="M3255" s="122"/>
      <c r="N3255" s="123">
        <f t="shared" si="81"/>
        <v>0</v>
      </c>
    </row>
    <row r="3256" spans="1:14" ht="14.5" hidden="1">
      <c r="A3256" s="253"/>
      <c r="B3256" s="137"/>
      <c r="C3256" s="140"/>
      <c r="D3256" s="158"/>
      <c r="E3256" s="140"/>
      <c r="F3256" s="121"/>
      <c r="G3256" s="160" t="e">
        <f ca="1">_xludf.IFS(F3256=BASE_DATOS!R$2,"N/A",F3256=BASE_DATOS!R$3,"N/A",F3256=BASE_DATOS!R$4,"INDICAR",F3256=BASE_DATOS!R$7,"N/A",F3256=BASE_DATOS!R$5,"INDICAR",F3256=BASE_DATOS!R$6,"INDICAR",F3256=BASE_DATOS!R$8," INDICAR",F3256=BASE_DATOS!R$9," ")</f>
        <v>#NAME?</v>
      </c>
      <c r="H3256" s="121"/>
      <c r="I3256" s="122"/>
      <c r="J3256" s="122"/>
      <c r="K3256" s="122"/>
      <c r="L3256" s="122"/>
      <c r="M3256" s="122"/>
      <c r="N3256" s="123">
        <f t="shared" si="81"/>
        <v>0</v>
      </c>
    </row>
    <row r="3257" spans="1:14" ht="14.5" hidden="1">
      <c r="A3257" s="251"/>
      <c r="B3257" s="137"/>
      <c r="C3257" s="138"/>
      <c r="D3257" s="158"/>
      <c r="E3257" s="140"/>
      <c r="F3257" s="121"/>
      <c r="G3257" s="160" t="e">
        <f ca="1">_xludf.IFS(F3257=BASE_DATOS!R$2,"N/A",F3257=BASE_DATOS!R$3,"N/A",F3257=BASE_DATOS!R$4,"INDICAR",F3257=BASE_DATOS!R$7,"N/A",F3257=BASE_DATOS!R$5,"INDICAR",F3257=BASE_DATOS!R$6,"INDICAR",F3257=BASE_DATOS!R$8," INDICAR",F3257=BASE_DATOS!R$9," ")</f>
        <v>#NAME?</v>
      </c>
      <c r="H3257" s="121"/>
      <c r="I3257" s="122"/>
      <c r="J3257" s="122"/>
      <c r="K3257" s="122"/>
      <c r="L3257" s="122"/>
      <c r="M3257" s="122"/>
      <c r="N3257" s="123">
        <f t="shared" si="81"/>
        <v>0</v>
      </c>
    </row>
    <row r="3258" spans="1:14" ht="14.5" hidden="1">
      <c r="A3258" s="252"/>
      <c r="B3258" s="137"/>
      <c r="C3258" s="138"/>
      <c r="D3258" s="158"/>
      <c r="E3258" s="140"/>
      <c r="F3258" s="121"/>
      <c r="G3258" s="160" t="e">
        <f ca="1">_xludf.IFS(F3258=BASE_DATOS!R$2,"N/A",F3258=BASE_DATOS!R$3,"N/A",F3258=BASE_DATOS!R$4,"INDICAR",F3258=BASE_DATOS!R$7,"N/A",F3258=BASE_DATOS!R$5,"INDICAR",F3258=BASE_DATOS!R$6,"INDICAR",F3258=BASE_DATOS!R$8," INDICAR",F3258=BASE_DATOS!R$9," ")</f>
        <v>#NAME?</v>
      </c>
      <c r="H3258" s="121"/>
      <c r="I3258" s="122"/>
      <c r="J3258" s="122"/>
      <c r="K3258" s="122"/>
      <c r="L3258" s="122"/>
      <c r="M3258" s="122"/>
      <c r="N3258" s="123">
        <f t="shared" si="81"/>
        <v>0</v>
      </c>
    </row>
    <row r="3259" spans="1:14" ht="14.5" hidden="1">
      <c r="A3259" s="252"/>
      <c r="B3259" s="137"/>
      <c r="C3259" s="138"/>
      <c r="D3259" s="158"/>
      <c r="E3259" s="140"/>
      <c r="F3259" s="121"/>
      <c r="G3259" s="160" t="e">
        <f ca="1">_xludf.IFS(F3259=BASE_DATOS!R$2,"N/A",F3259=BASE_DATOS!R$3,"N/A",F3259=BASE_DATOS!R$4,"INDICAR",F3259=BASE_DATOS!R$7,"N/A",F3259=BASE_DATOS!R$5,"INDICAR",F3259=BASE_DATOS!R$6,"INDICAR",F3259=BASE_DATOS!R$8," INDICAR",F3259=BASE_DATOS!R$9," ")</f>
        <v>#NAME?</v>
      </c>
      <c r="H3259" s="121"/>
      <c r="I3259" s="122"/>
      <c r="J3259" s="122"/>
      <c r="K3259" s="122"/>
      <c r="L3259" s="122"/>
      <c r="M3259" s="122"/>
      <c r="N3259" s="123">
        <f t="shared" si="81"/>
        <v>0</v>
      </c>
    </row>
    <row r="3260" spans="1:14" ht="14.5" hidden="1">
      <c r="A3260" s="252"/>
      <c r="B3260" s="137"/>
      <c r="C3260" s="138"/>
      <c r="D3260" s="158"/>
      <c r="E3260" s="140"/>
      <c r="F3260" s="121"/>
      <c r="G3260" s="160" t="e">
        <f ca="1">_xludf.IFS(F3260=BASE_DATOS!R$2,"N/A",F3260=BASE_DATOS!R$3,"N/A",F3260=BASE_DATOS!R$4,"INDICAR",F3260=BASE_DATOS!R$7,"N/A",F3260=BASE_DATOS!R$5,"INDICAR",F3260=BASE_DATOS!R$6,"INDICAR",F3260=BASE_DATOS!R$8," INDICAR",F3260=BASE_DATOS!R$9," ")</f>
        <v>#NAME?</v>
      </c>
      <c r="H3260" s="121"/>
      <c r="I3260" s="122"/>
      <c r="J3260" s="122"/>
      <c r="K3260" s="122"/>
      <c r="L3260" s="122"/>
      <c r="M3260" s="122"/>
      <c r="N3260" s="123">
        <f t="shared" si="81"/>
        <v>0</v>
      </c>
    </row>
    <row r="3261" spans="1:14" ht="14.5" hidden="1">
      <c r="A3261" s="252"/>
      <c r="B3261" s="137"/>
      <c r="C3261" s="138"/>
      <c r="D3261" s="158"/>
      <c r="E3261" s="140"/>
      <c r="F3261" s="121"/>
      <c r="G3261" s="160" t="e">
        <f ca="1">_xludf.IFS(F3261=BASE_DATOS!R$2,"N/A",F3261=BASE_DATOS!R$3,"N/A",F3261=BASE_DATOS!R$4,"INDICAR",F3261=BASE_DATOS!R$7,"N/A",F3261=BASE_DATOS!R$5,"INDICAR",F3261=BASE_DATOS!R$6,"INDICAR",F3261=BASE_DATOS!R$8," INDICAR",F3261=BASE_DATOS!R$9," ")</f>
        <v>#NAME?</v>
      </c>
      <c r="H3261" s="121"/>
      <c r="I3261" s="122"/>
      <c r="J3261" s="122"/>
      <c r="K3261" s="122"/>
      <c r="L3261" s="122"/>
      <c r="M3261" s="122"/>
      <c r="N3261" s="123">
        <f t="shared" si="81"/>
        <v>0</v>
      </c>
    </row>
    <row r="3262" spans="1:14" ht="14.5" hidden="1">
      <c r="A3262" s="252"/>
      <c r="B3262" s="137"/>
      <c r="C3262" s="138"/>
      <c r="D3262" s="158"/>
      <c r="E3262" s="140"/>
      <c r="F3262" s="121"/>
      <c r="G3262" s="160" t="e">
        <f ca="1">_xludf.IFS(F3262=BASE_DATOS!R$2,"N/A",F3262=BASE_DATOS!R$3,"N/A",F3262=BASE_DATOS!R$4,"INDICAR",F3262=BASE_DATOS!R$7,"N/A",F3262=BASE_DATOS!R$5,"INDICAR",F3262=BASE_DATOS!R$6,"INDICAR",F3262=BASE_DATOS!R$8," INDICAR",F3262=BASE_DATOS!R$9," ")</f>
        <v>#NAME?</v>
      </c>
      <c r="H3262" s="121"/>
      <c r="I3262" s="122"/>
      <c r="J3262" s="122"/>
      <c r="K3262" s="122"/>
      <c r="L3262" s="122"/>
      <c r="M3262" s="122"/>
      <c r="N3262" s="123">
        <f t="shared" si="81"/>
        <v>0</v>
      </c>
    </row>
    <row r="3263" spans="1:14" ht="14.5" hidden="1">
      <c r="A3263" s="252"/>
      <c r="B3263" s="137"/>
      <c r="C3263" s="138"/>
      <c r="D3263" s="158"/>
      <c r="E3263" s="140"/>
      <c r="F3263" s="121"/>
      <c r="G3263" s="160" t="e">
        <f ca="1">_xludf.IFS(F3263=BASE_DATOS!R$2,"N/A",F3263=BASE_DATOS!R$3,"N/A",F3263=BASE_DATOS!R$4,"INDICAR",F3263=BASE_DATOS!R$7,"N/A",F3263=BASE_DATOS!R$5,"INDICAR",F3263=BASE_DATOS!R$6,"INDICAR",F3263=BASE_DATOS!R$8," INDICAR",F3263=BASE_DATOS!R$9," ")</f>
        <v>#NAME?</v>
      </c>
      <c r="H3263" s="121"/>
      <c r="I3263" s="122"/>
      <c r="J3263" s="122"/>
      <c r="K3263" s="122"/>
      <c r="L3263" s="122"/>
      <c r="M3263" s="122"/>
      <c r="N3263" s="123">
        <f t="shared" si="81"/>
        <v>0</v>
      </c>
    </row>
    <row r="3264" spans="1:14" ht="14.5" hidden="1">
      <c r="A3264" s="252"/>
      <c r="B3264" s="137"/>
      <c r="C3264" s="138"/>
      <c r="D3264" s="158"/>
      <c r="E3264" s="140"/>
      <c r="F3264" s="121"/>
      <c r="G3264" s="160" t="e">
        <f ca="1">_xludf.IFS(F3264=BASE_DATOS!R$2,"N/A",F3264=BASE_DATOS!R$3,"N/A",F3264=BASE_DATOS!R$4,"INDICAR",F3264=BASE_DATOS!R$7,"N/A",F3264=BASE_DATOS!R$5,"INDICAR",F3264=BASE_DATOS!R$6,"INDICAR",F3264=BASE_DATOS!R$8," INDICAR",F3264=BASE_DATOS!R$9," ")</f>
        <v>#NAME?</v>
      </c>
      <c r="H3264" s="121"/>
      <c r="I3264" s="122"/>
      <c r="J3264" s="122"/>
      <c r="K3264" s="122"/>
      <c r="L3264" s="122"/>
      <c r="M3264" s="122"/>
      <c r="N3264" s="123">
        <f t="shared" si="81"/>
        <v>0</v>
      </c>
    </row>
    <row r="3265" spans="1:14" ht="14.5" hidden="1">
      <c r="A3265" s="252"/>
      <c r="B3265" s="137"/>
      <c r="C3265" s="138"/>
      <c r="D3265" s="158"/>
      <c r="E3265" s="140"/>
      <c r="F3265" s="121"/>
      <c r="G3265" s="160" t="e">
        <f ca="1">_xludf.IFS(F3265=BASE_DATOS!R$2,"N/A",F3265=BASE_DATOS!R$3,"N/A",F3265=BASE_DATOS!R$4,"INDICAR",F3265=BASE_DATOS!R$7,"N/A",F3265=BASE_DATOS!R$5,"INDICAR",F3265=BASE_DATOS!R$6,"INDICAR",F3265=BASE_DATOS!R$8," INDICAR",F3265=BASE_DATOS!R$9," ")</f>
        <v>#NAME?</v>
      </c>
      <c r="H3265" s="121"/>
      <c r="I3265" s="122"/>
      <c r="J3265" s="122"/>
      <c r="K3265" s="122"/>
      <c r="L3265" s="122"/>
      <c r="M3265" s="122"/>
      <c r="N3265" s="123">
        <f t="shared" si="81"/>
        <v>0</v>
      </c>
    </row>
    <row r="3266" spans="1:14" ht="14.5" hidden="1">
      <c r="A3266" s="252"/>
      <c r="B3266" s="137"/>
      <c r="C3266" s="138"/>
      <c r="D3266" s="158"/>
      <c r="E3266" s="140"/>
      <c r="F3266" s="121"/>
      <c r="G3266" s="160" t="e">
        <f ca="1">_xludf.IFS(F3266=BASE_DATOS!R$2,"N/A",F3266=BASE_DATOS!R$3,"N/A",F3266=BASE_DATOS!R$4,"INDICAR",F3266=BASE_DATOS!R$7,"N/A",F3266=BASE_DATOS!R$5,"INDICAR",F3266=BASE_DATOS!R$6,"INDICAR",F3266=BASE_DATOS!R$8," INDICAR",F3266=BASE_DATOS!R$9," ")</f>
        <v>#NAME?</v>
      </c>
      <c r="H3266" s="121"/>
      <c r="I3266" s="122"/>
      <c r="J3266" s="122"/>
      <c r="K3266" s="122"/>
      <c r="L3266" s="122"/>
      <c r="M3266" s="122"/>
      <c r="N3266" s="123">
        <f t="shared" si="81"/>
        <v>0</v>
      </c>
    </row>
    <row r="3267" spans="1:14" ht="14.5" hidden="1">
      <c r="A3267" s="253"/>
      <c r="B3267" s="137"/>
      <c r="C3267" s="140"/>
      <c r="D3267" s="158"/>
      <c r="E3267" s="140"/>
      <c r="F3267" s="121"/>
      <c r="G3267" s="160" t="e">
        <f ca="1">_xludf.IFS(F3267=BASE_DATOS!R$2,"N/A",F3267=BASE_DATOS!R$3,"N/A",F3267=BASE_DATOS!R$4,"INDICAR",F3267=BASE_DATOS!R$7,"N/A",F3267=BASE_DATOS!R$5,"INDICAR",F3267=BASE_DATOS!R$6,"INDICAR",F3267=BASE_DATOS!R$8," INDICAR",F3267=BASE_DATOS!R$9," ")</f>
        <v>#NAME?</v>
      </c>
      <c r="H3267" s="121"/>
      <c r="I3267" s="122"/>
      <c r="J3267" s="122"/>
      <c r="K3267" s="122"/>
      <c r="L3267" s="122"/>
      <c r="M3267" s="122"/>
      <c r="N3267" s="123">
        <f t="shared" si="81"/>
        <v>0</v>
      </c>
    </row>
    <row r="3268" spans="1:14" ht="14.5" hidden="1">
      <c r="A3268" s="142"/>
      <c r="B3268" s="143"/>
      <c r="C3268" s="142"/>
      <c r="D3268" s="142"/>
      <c r="E3268" s="142"/>
      <c r="F3268" s="142"/>
      <c r="G3268" s="142"/>
      <c r="H3268" s="142"/>
      <c r="I3268" s="142"/>
      <c r="J3268" s="143"/>
      <c r="K3268" s="143"/>
      <c r="L3268" s="143"/>
      <c r="M3268" s="143"/>
      <c r="N3268" s="144"/>
    </row>
    <row r="3269" spans="1:14" ht="14.5" hidden="1">
      <c r="A3269" s="145"/>
      <c r="B3269" s="146"/>
      <c r="C3269" s="145"/>
      <c r="D3269" s="145"/>
      <c r="E3269" s="145"/>
      <c r="F3269" s="145"/>
      <c r="G3269" s="145"/>
      <c r="H3269" s="145"/>
      <c r="I3269" s="145"/>
      <c r="J3269" s="146"/>
      <c r="K3269" s="146"/>
      <c r="L3269" s="146"/>
      <c r="M3269" s="146"/>
      <c r="N3269" s="147"/>
    </row>
    <row r="3270" spans="1:14" ht="18.75" hidden="1" customHeight="1">
      <c r="A3270" s="254" t="s">
        <v>413</v>
      </c>
      <c r="B3270" s="255"/>
      <c r="C3270" s="254"/>
      <c r="D3270" s="256"/>
      <c r="E3270" s="256"/>
      <c r="F3270" s="256"/>
      <c r="G3270" s="256"/>
      <c r="H3270" s="256"/>
      <c r="I3270" s="256"/>
      <c r="J3270" s="256"/>
      <c r="K3270" s="256"/>
      <c r="L3270" s="256"/>
      <c r="M3270" s="256"/>
      <c r="N3270" s="255"/>
    </row>
    <row r="3271" spans="1:14" ht="31" hidden="1">
      <c r="A3271" s="99" t="s">
        <v>19</v>
      </c>
      <c r="B3271" s="257"/>
      <c r="C3271" s="255"/>
      <c r="D3271" s="99" t="s">
        <v>447</v>
      </c>
      <c r="E3271" s="258" t="e">
        <f t="array" ref="E3271">INDEX(BASE_DATOS!U$2:U$103,MATCH(C3270,BASE_DATOS!W$2:W$103,0))</f>
        <v>#N/A</v>
      </c>
      <c r="F3271" s="256"/>
      <c r="G3271" s="256"/>
      <c r="H3271" s="256"/>
      <c r="I3271" s="256"/>
      <c r="J3271" s="256"/>
      <c r="K3271" s="256"/>
      <c r="L3271" s="256"/>
      <c r="M3271" s="256"/>
      <c r="N3271" s="255"/>
    </row>
    <row r="3272" spans="1:14" ht="33" hidden="1" customHeight="1">
      <c r="A3272" s="259" t="s">
        <v>415</v>
      </c>
      <c r="B3272" s="260"/>
      <c r="C3272" s="261"/>
      <c r="D3272" s="262"/>
      <c r="E3272" s="268" t="s">
        <v>416</v>
      </c>
      <c r="F3272" s="273" t="e">
        <f t="array" ref="F3272">INDEX(BASE_DATOS!Y$2:Y$103,MATCH(B3272,BASE_DATOS!X$2:X$103,0))</f>
        <v>#N/A</v>
      </c>
      <c r="G3272" s="247"/>
      <c r="H3272" s="247"/>
      <c r="I3272" s="274" t="s">
        <v>417</v>
      </c>
      <c r="J3272" s="283" t="e">
        <f t="array" ref="J3272">INDEX(BASE_DATOS!Z$2:Z$103,MATCH(B3272,BASE_DATOS!X$2:X$103,0))</f>
        <v>#N/A</v>
      </c>
      <c r="K3272" s="256"/>
      <c r="L3272" s="256"/>
      <c r="M3272" s="256"/>
      <c r="N3272" s="255"/>
    </row>
    <row r="3273" spans="1:14" ht="33" hidden="1" customHeight="1">
      <c r="A3273" s="252"/>
      <c r="B3273" s="263"/>
      <c r="C3273" s="247"/>
      <c r="D3273" s="264"/>
      <c r="E3273" s="252"/>
      <c r="F3273" s="247"/>
      <c r="G3273" s="247"/>
      <c r="H3273" s="247"/>
      <c r="I3273" s="252"/>
      <c r="J3273" s="276"/>
      <c r="K3273" s="256"/>
      <c r="L3273" s="256"/>
      <c r="M3273" s="256"/>
      <c r="N3273" s="255"/>
    </row>
    <row r="3274" spans="1:14" ht="33" hidden="1" customHeight="1">
      <c r="A3274" s="252"/>
      <c r="B3274" s="263"/>
      <c r="C3274" s="247"/>
      <c r="D3274" s="264"/>
      <c r="E3274" s="252"/>
      <c r="F3274" s="247"/>
      <c r="G3274" s="247"/>
      <c r="H3274" s="247"/>
      <c r="I3274" s="252"/>
      <c r="J3274" s="276"/>
      <c r="K3274" s="256"/>
      <c r="L3274" s="256"/>
      <c r="M3274" s="256"/>
      <c r="N3274" s="255"/>
    </row>
    <row r="3275" spans="1:14" ht="33" hidden="1" customHeight="1">
      <c r="A3275" s="253"/>
      <c r="B3275" s="265"/>
      <c r="C3275" s="266"/>
      <c r="D3275" s="267"/>
      <c r="E3275" s="253"/>
      <c r="F3275" s="266"/>
      <c r="G3275" s="266"/>
      <c r="H3275" s="266"/>
      <c r="I3275" s="253"/>
      <c r="J3275" s="276"/>
      <c r="K3275" s="256"/>
      <c r="L3275" s="256"/>
      <c r="M3275" s="256"/>
      <c r="N3275" s="255"/>
    </row>
    <row r="3276" spans="1:14" ht="22.5" hidden="1" customHeight="1">
      <c r="A3276" s="269" t="s">
        <v>418</v>
      </c>
      <c r="B3276" s="269" t="s">
        <v>419</v>
      </c>
      <c r="C3276" s="270" t="s">
        <v>420</v>
      </c>
      <c r="D3276" s="269" t="s">
        <v>421</v>
      </c>
      <c r="E3276" s="269" t="s">
        <v>422</v>
      </c>
      <c r="F3276" s="272" t="s">
        <v>16</v>
      </c>
      <c r="G3276" s="269" t="s">
        <v>423</v>
      </c>
      <c r="H3276" s="269" t="s">
        <v>424</v>
      </c>
      <c r="I3276" s="271" t="s">
        <v>425</v>
      </c>
      <c r="J3276" s="256"/>
      <c r="K3276" s="256"/>
      <c r="L3276" s="256"/>
      <c r="M3276" s="256"/>
      <c r="N3276" s="255"/>
    </row>
    <row r="3277" spans="1:14" ht="22.5" hidden="1" customHeight="1">
      <c r="A3277" s="253"/>
      <c r="B3277" s="253"/>
      <c r="C3277" s="253"/>
      <c r="D3277" s="253"/>
      <c r="E3277" s="253"/>
      <c r="F3277" s="265"/>
      <c r="G3277" s="253"/>
      <c r="H3277" s="253"/>
      <c r="I3277" s="100">
        <v>2023</v>
      </c>
      <c r="J3277" s="100">
        <v>2024</v>
      </c>
      <c r="K3277" s="100">
        <v>2025</v>
      </c>
      <c r="L3277" s="100">
        <v>2026</v>
      </c>
      <c r="M3277" s="100">
        <v>2027</v>
      </c>
      <c r="N3277" s="148" t="s">
        <v>426</v>
      </c>
    </row>
    <row r="3278" spans="1:14" ht="14.5" hidden="1">
      <c r="A3278" s="251"/>
      <c r="B3278" s="137"/>
      <c r="C3278" s="138"/>
      <c r="D3278" s="158"/>
      <c r="E3278" s="140"/>
      <c r="F3278" s="121"/>
      <c r="G3278" s="141" t="e">
        <f ca="1">_xludf.IFS(F3278=BASE_DATOS!R$2,"N/A",F3278=BASE_DATOS!R$3,"N/A",F3278=BASE_DATOS!R$4,"INDICAR",F3278=BASE_DATOS!R$7,"N/A",F3278=BASE_DATOS!R$5,"INDICAR",F3278=BASE_DATOS!R$6,"INDICAR",F3278=BASE_DATOS!R$8," INDICAR",F3278=BASE_DATOS!R$9," ")</f>
        <v>#NAME?</v>
      </c>
      <c r="H3278" s="121"/>
      <c r="I3278" s="122"/>
      <c r="J3278" s="122"/>
      <c r="K3278" s="122"/>
      <c r="L3278" s="122"/>
      <c r="M3278" s="122"/>
      <c r="N3278" s="123">
        <f t="shared" ref="N3278:N3310" si="82">SUM(I3278:M3278)</f>
        <v>0</v>
      </c>
    </row>
    <row r="3279" spans="1:14" ht="14.5" hidden="1">
      <c r="A3279" s="252"/>
      <c r="B3279" s="137"/>
      <c r="C3279" s="138"/>
      <c r="D3279" s="158"/>
      <c r="E3279" s="140"/>
      <c r="F3279" s="121"/>
      <c r="G3279" s="160" t="e">
        <f ca="1">_xludf.IFS(F3279=BASE_DATOS!R$2,"N/A",F3279=BASE_DATOS!R$3,"N/A",F3279=BASE_DATOS!R$4,"INDICAR",F3279=BASE_DATOS!R$7,"N/A",F3279=BASE_DATOS!R$5,"INDICAR",F3279=BASE_DATOS!R$6,"INDICAR",F3279=BASE_DATOS!R$8," INDICAR",F3279=BASE_DATOS!R$9," ")</f>
        <v>#NAME?</v>
      </c>
      <c r="H3279" s="121"/>
      <c r="I3279" s="122"/>
      <c r="J3279" s="122"/>
      <c r="K3279" s="122"/>
      <c r="L3279" s="122"/>
      <c r="M3279" s="122"/>
      <c r="N3279" s="123">
        <f t="shared" si="82"/>
        <v>0</v>
      </c>
    </row>
    <row r="3280" spans="1:14" ht="14.5" hidden="1">
      <c r="A3280" s="252"/>
      <c r="B3280" s="137"/>
      <c r="C3280" s="138"/>
      <c r="D3280" s="158"/>
      <c r="E3280" s="140"/>
      <c r="F3280" s="121"/>
      <c r="G3280" s="160" t="e">
        <f ca="1">_xludf.IFS(F3280=BASE_DATOS!R$2,"N/A",F3280=BASE_DATOS!R$3,"N/A",F3280=BASE_DATOS!R$4,"INDICAR",F3280=BASE_DATOS!R$7,"N/A",F3280=BASE_DATOS!R$5,"INDICAR",F3280=BASE_DATOS!R$6,"INDICAR",F3280=BASE_DATOS!R$8," INDICAR",F3280=BASE_DATOS!R$9," ")</f>
        <v>#NAME?</v>
      </c>
      <c r="H3280" s="121"/>
      <c r="I3280" s="122"/>
      <c r="J3280" s="122"/>
      <c r="K3280" s="122"/>
      <c r="L3280" s="122"/>
      <c r="M3280" s="122"/>
      <c r="N3280" s="123">
        <f t="shared" si="82"/>
        <v>0</v>
      </c>
    </row>
    <row r="3281" spans="1:14" ht="14.5" hidden="1">
      <c r="A3281" s="252"/>
      <c r="B3281" s="137"/>
      <c r="C3281" s="138"/>
      <c r="D3281" s="158"/>
      <c r="E3281" s="140"/>
      <c r="F3281" s="121"/>
      <c r="G3281" s="160" t="e">
        <f ca="1">_xludf.IFS(F3281=BASE_DATOS!R$2,"N/A",F3281=BASE_DATOS!R$3,"N/A",F3281=BASE_DATOS!R$4,"INDICAR",F3281=BASE_DATOS!R$7,"N/A",F3281=BASE_DATOS!R$5,"INDICAR",F3281=BASE_DATOS!R$6,"INDICAR",F3281=BASE_DATOS!R$8," INDICAR",F3281=BASE_DATOS!R$9," ")</f>
        <v>#NAME?</v>
      </c>
      <c r="H3281" s="121"/>
      <c r="I3281" s="122"/>
      <c r="J3281" s="122"/>
      <c r="K3281" s="122"/>
      <c r="L3281" s="122"/>
      <c r="M3281" s="122"/>
      <c r="N3281" s="123">
        <f t="shared" si="82"/>
        <v>0</v>
      </c>
    </row>
    <row r="3282" spans="1:14" ht="14.5" hidden="1">
      <c r="A3282" s="252"/>
      <c r="B3282" s="137"/>
      <c r="C3282" s="138"/>
      <c r="D3282" s="158"/>
      <c r="E3282" s="140"/>
      <c r="F3282" s="121"/>
      <c r="G3282" s="160" t="e">
        <f ca="1">_xludf.IFS(F3282=BASE_DATOS!R$2,"N/A",F3282=BASE_DATOS!R$3,"N/A",F3282=BASE_DATOS!R$4,"INDICAR",F3282=BASE_DATOS!R$7,"N/A",F3282=BASE_DATOS!R$5,"INDICAR",F3282=BASE_DATOS!R$6,"INDICAR",F3282=BASE_DATOS!R$8," INDICAR",F3282=BASE_DATOS!R$9," ")</f>
        <v>#NAME?</v>
      </c>
      <c r="H3282" s="121"/>
      <c r="I3282" s="122"/>
      <c r="J3282" s="122"/>
      <c r="K3282" s="122"/>
      <c r="L3282" s="122"/>
      <c r="M3282" s="122"/>
      <c r="N3282" s="123">
        <f t="shared" si="82"/>
        <v>0</v>
      </c>
    </row>
    <row r="3283" spans="1:14" ht="14.5" hidden="1">
      <c r="A3283" s="252"/>
      <c r="B3283" s="137"/>
      <c r="C3283" s="138"/>
      <c r="D3283" s="158"/>
      <c r="E3283" s="140"/>
      <c r="F3283" s="121"/>
      <c r="G3283" s="160" t="e">
        <f ca="1">_xludf.IFS(F3283=BASE_DATOS!R$2,"N/A",F3283=BASE_DATOS!R$3,"N/A",F3283=BASE_DATOS!R$4,"INDICAR",F3283=BASE_DATOS!R$7,"N/A",F3283=BASE_DATOS!R$5,"INDICAR",F3283=BASE_DATOS!R$6,"INDICAR",F3283=BASE_DATOS!R$8," INDICAR",F3283=BASE_DATOS!R$9," ")</f>
        <v>#NAME?</v>
      </c>
      <c r="H3283" s="121"/>
      <c r="I3283" s="122"/>
      <c r="J3283" s="122"/>
      <c r="K3283" s="122"/>
      <c r="L3283" s="122"/>
      <c r="M3283" s="122"/>
      <c r="N3283" s="123">
        <f t="shared" si="82"/>
        <v>0</v>
      </c>
    </row>
    <row r="3284" spans="1:14" ht="14.5" hidden="1">
      <c r="A3284" s="252"/>
      <c r="B3284" s="137"/>
      <c r="C3284" s="138"/>
      <c r="D3284" s="158"/>
      <c r="E3284" s="140"/>
      <c r="F3284" s="121"/>
      <c r="G3284" s="160" t="e">
        <f ca="1">_xludf.IFS(F3284=BASE_DATOS!R$2,"N/A",F3284=BASE_DATOS!R$3,"N/A",F3284=BASE_DATOS!R$4,"INDICAR",F3284=BASE_DATOS!R$7,"N/A",F3284=BASE_DATOS!R$5,"INDICAR",F3284=BASE_DATOS!R$6,"INDICAR",F3284=BASE_DATOS!R$8," INDICAR",F3284=BASE_DATOS!R$9," ")</f>
        <v>#NAME?</v>
      </c>
      <c r="H3284" s="121"/>
      <c r="I3284" s="122"/>
      <c r="J3284" s="122"/>
      <c r="K3284" s="122"/>
      <c r="L3284" s="122"/>
      <c r="M3284" s="122"/>
      <c r="N3284" s="123">
        <f t="shared" si="82"/>
        <v>0</v>
      </c>
    </row>
    <row r="3285" spans="1:14" ht="14.5" hidden="1">
      <c r="A3285" s="252"/>
      <c r="B3285" s="137"/>
      <c r="C3285" s="138"/>
      <c r="D3285" s="158"/>
      <c r="E3285" s="140"/>
      <c r="F3285" s="121"/>
      <c r="G3285" s="160" t="e">
        <f ca="1">_xludf.IFS(F3285=BASE_DATOS!R$2,"N/A",F3285=BASE_DATOS!R$3,"N/A",F3285=BASE_DATOS!R$4,"INDICAR",F3285=BASE_DATOS!R$7,"N/A",F3285=BASE_DATOS!R$5,"INDICAR",F3285=BASE_DATOS!R$6,"INDICAR",F3285=BASE_DATOS!R$8," INDICAR",F3285=BASE_DATOS!R$9," ")</f>
        <v>#NAME?</v>
      </c>
      <c r="H3285" s="121"/>
      <c r="I3285" s="122"/>
      <c r="J3285" s="122"/>
      <c r="K3285" s="122"/>
      <c r="L3285" s="122"/>
      <c r="M3285" s="122"/>
      <c r="N3285" s="123">
        <f t="shared" si="82"/>
        <v>0</v>
      </c>
    </row>
    <row r="3286" spans="1:14" ht="14.5" hidden="1">
      <c r="A3286" s="252"/>
      <c r="B3286" s="137"/>
      <c r="C3286" s="138"/>
      <c r="D3286" s="158"/>
      <c r="E3286" s="140"/>
      <c r="F3286" s="121"/>
      <c r="G3286" s="160" t="e">
        <f ca="1">_xludf.IFS(F3286=BASE_DATOS!R$2,"N/A",F3286=BASE_DATOS!R$3,"N/A",F3286=BASE_DATOS!R$4,"INDICAR",F3286=BASE_DATOS!R$7,"N/A",F3286=BASE_DATOS!R$5,"INDICAR",F3286=BASE_DATOS!R$6,"INDICAR",F3286=BASE_DATOS!R$8," INDICAR",F3286=BASE_DATOS!R$9," ")</f>
        <v>#NAME?</v>
      </c>
      <c r="H3286" s="121"/>
      <c r="I3286" s="122"/>
      <c r="J3286" s="122"/>
      <c r="K3286" s="122"/>
      <c r="L3286" s="122"/>
      <c r="M3286" s="122"/>
      <c r="N3286" s="123">
        <f t="shared" si="82"/>
        <v>0</v>
      </c>
    </row>
    <row r="3287" spans="1:14" ht="14.5" hidden="1">
      <c r="A3287" s="252"/>
      <c r="B3287" s="137"/>
      <c r="C3287" s="138"/>
      <c r="D3287" s="158"/>
      <c r="E3287" s="140"/>
      <c r="F3287" s="121"/>
      <c r="G3287" s="160" t="e">
        <f ca="1">_xludf.IFS(F3287=BASE_DATOS!R$2,"N/A",F3287=BASE_DATOS!R$3,"N/A",F3287=BASE_DATOS!R$4,"INDICAR",F3287=BASE_DATOS!R$7,"N/A",F3287=BASE_DATOS!R$5,"INDICAR",F3287=BASE_DATOS!R$6,"INDICAR",F3287=BASE_DATOS!R$8," INDICAR",F3287=BASE_DATOS!R$9," ")</f>
        <v>#NAME?</v>
      </c>
      <c r="H3287" s="121"/>
      <c r="I3287" s="122"/>
      <c r="J3287" s="122"/>
      <c r="K3287" s="122"/>
      <c r="L3287" s="122"/>
      <c r="M3287" s="122"/>
      <c r="N3287" s="123">
        <f t="shared" si="82"/>
        <v>0</v>
      </c>
    </row>
    <row r="3288" spans="1:14" ht="14.5" hidden="1">
      <c r="A3288" s="253"/>
      <c r="B3288" s="137"/>
      <c r="C3288" s="140"/>
      <c r="D3288" s="158"/>
      <c r="E3288" s="140"/>
      <c r="F3288" s="121"/>
      <c r="G3288" s="160" t="e">
        <f ca="1">_xludf.IFS(F3288=BASE_DATOS!R$2,"N/A",F3288=BASE_DATOS!R$3,"N/A",F3288=BASE_DATOS!R$4,"INDICAR",F3288=BASE_DATOS!R$7,"N/A",F3288=BASE_DATOS!R$5,"INDICAR",F3288=BASE_DATOS!R$6,"INDICAR",F3288=BASE_DATOS!R$8," INDICAR",F3288=BASE_DATOS!R$9," ")</f>
        <v>#NAME?</v>
      </c>
      <c r="H3288" s="121"/>
      <c r="I3288" s="122"/>
      <c r="J3288" s="122"/>
      <c r="K3288" s="122"/>
      <c r="L3288" s="122"/>
      <c r="M3288" s="122"/>
      <c r="N3288" s="123">
        <f t="shared" si="82"/>
        <v>0</v>
      </c>
    </row>
    <row r="3289" spans="1:14" ht="14.5" hidden="1">
      <c r="A3289" s="251"/>
      <c r="B3289" s="137"/>
      <c r="C3289" s="138"/>
      <c r="D3289" s="158"/>
      <c r="E3289" s="140"/>
      <c r="F3289" s="121"/>
      <c r="G3289" s="160" t="e">
        <f ca="1">_xludf.IFS(F3289=BASE_DATOS!R$2,"N/A",F3289=BASE_DATOS!R$3,"N/A",F3289=BASE_DATOS!R$4,"INDICAR",F3289=BASE_DATOS!R$7,"N/A",F3289=BASE_DATOS!R$5,"INDICAR",F3289=BASE_DATOS!R$6,"INDICAR",F3289=BASE_DATOS!R$8," INDICAR",F3289=BASE_DATOS!R$9," ")</f>
        <v>#NAME?</v>
      </c>
      <c r="H3289" s="121"/>
      <c r="I3289" s="122"/>
      <c r="J3289" s="122"/>
      <c r="K3289" s="122"/>
      <c r="L3289" s="122"/>
      <c r="M3289" s="122"/>
      <c r="N3289" s="123">
        <f t="shared" si="82"/>
        <v>0</v>
      </c>
    </row>
    <row r="3290" spans="1:14" ht="14.5" hidden="1">
      <c r="A3290" s="252"/>
      <c r="B3290" s="137"/>
      <c r="C3290" s="138"/>
      <c r="D3290" s="158"/>
      <c r="E3290" s="140"/>
      <c r="F3290" s="121"/>
      <c r="G3290" s="160" t="e">
        <f ca="1">_xludf.IFS(F3290=BASE_DATOS!R$2,"N/A",F3290=BASE_DATOS!R$3,"N/A",F3290=BASE_DATOS!R$4,"INDICAR",F3290=BASE_DATOS!R$7,"N/A",F3290=BASE_DATOS!R$5,"INDICAR",F3290=BASE_DATOS!R$6,"INDICAR",F3290=BASE_DATOS!R$8," INDICAR",F3290=BASE_DATOS!R$9," ")</f>
        <v>#NAME?</v>
      </c>
      <c r="H3290" s="121"/>
      <c r="I3290" s="122"/>
      <c r="J3290" s="122"/>
      <c r="K3290" s="122"/>
      <c r="L3290" s="122"/>
      <c r="M3290" s="122"/>
      <c r="N3290" s="123">
        <f t="shared" si="82"/>
        <v>0</v>
      </c>
    </row>
    <row r="3291" spans="1:14" ht="14.5" hidden="1">
      <c r="A3291" s="252"/>
      <c r="B3291" s="137"/>
      <c r="C3291" s="138"/>
      <c r="D3291" s="158"/>
      <c r="E3291" s="140"/>
      <c r="F3291" s="121"/>
      <c r="G3291" s="160" t="e">
        <f ca="1">_xludf.IFS(F3291=BASE_DATOS!R$2,"N/A",F3291=BASE_DATOS!R$3,"N/A",F3291=BASE_DATOS!R$4,"INDICAR",F3291=BASE_DATOS!R$7,"N/A",F3291=BASE_DATOS!R$5,"INDICAR",F3291=BASE_DATOS!R$6,"INDICAR",F3291=BASE_DATOS!R$8," INDICAR",F3291=BASE_DATOS!R$9," ")</f>
        <v>#NAME?</v>
      </c>
      <c r="H3291" s="121"/>
      <c r="I3291" s="122"/>
      <c r="J3291" s="122"/>
      <c r="K3291" s="122"/>
      <c r="L3291" s="122"/>
      <c r="M3291" s="122"/>
      <c r="N3291" s="123">
        <f t="shared" si="82"/>
        <v>0</v>
      </c>
    </row>
    <row r="3292" spans="1:14" ht="14.5" hidden="1">
      <c r="A3292" s="252"/>
      <c r="B3292" s="137"/>
      <c r="C3292" s="138"/>
      <c r="D3292" s="158"/>
      <c r="E3292" s="140"/>
      <c r="F3292" s="121"/>
      <c r="G3292" s="160" t="e">
        <f ca="1">_xludf.IFS(F3292=BASE_DATOS!R$2,"N/A",F3292=BASE_DATOS!R$3,"N/A",F3292=BASE_DATOS!R$4,"INDICAR",F3292=BASE_DATOS!R$7,"N/A",F3292=BASE_DATOS!R$5,"INDICAR",F3292=BASE_DATOS!R$6,"INDICAR",F3292=BASE_DATOS!R$8," INDICAR",F3292=BASE_DATOS!R$9," ")</f>
        <v>#NAME?</v>
      </c>
      <c r="H3292" s="121"/>
      <c r="I3292" s="122"/>
      <c r="J3292" s="122"/>
      <c r="K3292" s="122"/>
      <c r="L3292" s="122"/>
      <c r="M3292" s="122"/>
      <c r="N3292" s="123">
        <f t="shared" si="82"/>
        <v>0</v>
      </c>
    </row>
    <row r="3293" spans="1:14" ht="14.5" hidden="1">
      <c r="A3293" s="252"/>
      <c r="B3293" s="137"/>
      <c r="C3293" s="138"/>
      <c r="D3293" s="158"/>
      <c r="E3293" s="140"/>
      <c r="F3293" s="121"/>
      <c r="G3293" s="160" t="e">
        <f ca="1">_xludf.IFS(F3293=BASE_DATOS!R$2,"N/A",F3293=BASE_DATOS!R$3,"N/A",F3293=BASE_DATOS!R$4,"INDICAR",F3293=BASE_DATOS!R$7,"N/A",F3293=BASE_DATOS!R$5,"INDICAR",F3293=BASE_DATOS!R$6,"INDICAR",F3293=BASE_DATOS!R$8," INDICAR",F3293=BASE_DATOS!R$9," ")</f>
        <v>#NAME?</v>
      </c>
      <c r="H3293" s="121"/>
      <c r="I3293" s="122"/>
      <c r="J3293" s="122"/>
      <c r="K3293" s="122"/>
      <c r="L3293" s="122"/>
      <c r="M3293" s="122"/>
      <c r="N3293" s="123">
        <f t="shared" si="82"/>
        <v>0</v>
      </c>
    </row>
    <row r="3294" spans="1:14" ht="14.5" hidden="1">
      <c r="A3294" s="252"/>
      <c r="B3294" s="137"/>
      <c r="C3294" s="138"/>
      <c r="D3294" s="158"/>
      <c r="E3294" s="140"/>
      <c r="F3294" s="121"/>
      <c r="G3294" s="160" t="e">
        <f ca="1">_xludf.IFS(F3294=BASE_DATOS!R$2,"N/A",F3294=BASE_DATOS!R$3,"N/A",F3294=BASE_DATOS!R$4,"INDICAR",F3294=BASE_DATOS!R$7,"N/A",F3294=BASE_DATOS!R$5,"INDICAR",F3294=BASE_DATOS!R$6,"INDICAR",F3294=BASE_DATOS!R$8," INDICAR",F3294=BASE_DATOS!R$9," ")</f>
        <v>#NAME?</v>
      </c>
      <c r="H3294" s="121"/>
      <c r="I3294" s="122"/>
      <c r="J3294" s="122"/>
      <c r="K3294" s="122"/>
      <c r="L3294" s="122"/>
      <c r="M3294" s="122"/>
      <c r="N3294" s="123">
        <f t="shared" si="82"/>
        <v>0</v>
      </c>
    </row>
    <row r="3295" spans="1:14" ht="14.5" hidden="1">
      <c r="A3295" s="252"/>
      <c r="B3295" s="137"/>
      <c r="C3295" s="138"/>
      <c r="D3295" s="158"/>
      <c r="E3295" s="140"/>
      <c r="F3295" s="121"/>
      <c r="G3295" s="160" t="e">
        <f ca="1">_xludf.IFS(F3295=BASE_DATOS!R$2,"N/A",F3295=BASE_DATOS!R$3,"N/A",F3295=BASE_DATOS!R$4,"INDICAR",F3295=BASE_DATOS!R$7,"N/A",F3295=BASE_DATOS!R$5,"INDICAR",F3295=BASE_DATOS!R$6,"INDICAR",F3295=BASE_DATOS!R$8," INDICAR",F3295=BASE_DATOS!R$9," ")</f>
        <v>#NAME?</v>
      </c>
      <c r="H3295" s="121"/>
      <c r="I3295" s="122"/>
      <c r="J3295" s="122"/>
      <c r="K3295" s="122"/>
      <c r="L3295" s="122"/>
      <c r="M3295" s="122"/>
      <c r="N3295" s="123">
        <f t="shared" si="82"/>
        <v>0</v>
      </c>
    </row>
    <row r="3296" spans="1:14" ht="14.5" hidden="1">
      <c r="A3296" s="252"/>
      <c r="B3296" s="137"/>
      <c r="C3296" s="138"/>
      <c r="D3296" s="158"/>
      <c r="E3296" s="140"/>
      <c r="F3296" s="121"/>
      <c r="G3296" s="160" t="e">
        <f ca="1">_xludf.IFS(F3296=BASE_DATOS!R$2,"N/A",F3296=BASE_DATOS!R$3,"N/A",F3296=BASE_DATOS!R$4,"INDICAR",F3296=BASE_DATOS!R$7,"N/A",F3296=BASE_DATOS!R$5,"INDICAR",F3296=BASE_DATOS!R$6,"INDICAR",F3296=BASE_DATOS!R$8," INDICAR",F3296=BASE_DATOS!R$9," ")</f>
        <v>#NAME?</v>
      </c>
      <c r="H3296" s="121"/>
      <c r="I3296" s="122"/>
      <c r="J3296" s="122"/>
      <c r="K3296" s="122"/>
      <c r="L3296" s="122"/>
      <c r="M3296" s="122"/>
      <c r="N3296" s="123">
        <f t="shared" si="82"/>
        <v>0</v>
      </c>
    </row>
    <row r="3297" spans="1:14" ht="14.5" hidden="1">
      <c r="A3297" s="252"/>
      <c r="B3297" s="137"/>
      <c r="C3297" s="138"/>
      <c r="D3297" s="158"/>
      <c r="E3297" s="140"/>
      <c r="F3297" s="121"/>
      <c r="G3297" s="160" t="e">
        <f ca="1">_xludf.IFS(F3297=BASE_DATOS!R$2,"N/A",F3297=BASE_DATOS!R$3,"N/A",F3297=BASE_DATOS!R$4,"INDICAR",F3297=BASE_DATOS!R$7,"N/A",F3297=BASE_DATOS!R$5,"INDICAR",F3297=BASE_DATOS!R$6,"INDICAR",F3297=BASE_DATOS!R$8," INDICAR",F3297=BASE_DATOS!R$9," ")</f>
        <v>#NAME?</v>
      </c>
      <c r="H3297" s="121"/>
      <c r="I3297" s="122"/>
      <c r="J3297" s="122"/>
      <c r="K3297" s="122"/>
      <c r="L3297" s="122"/>
      <c r="M3297" s="122"/>
      <c r="N3297" s="123">
        <f t="shared" si="82"/>
        <v>0</v>
      </c>
    </row>
    <row r="3298" spans="1:14" ht="14.5" hidden="1">
      <c r="A3298" s="252"/>
      <c r="B3298" s="137"/>
      <c r="C3298" s="138"/>
      <c r="D3298" s="158"/>
      <c r="E3298" s="140"/>
      <c r="F3298" s="121"/>
      <c r="G3298" s="160" t="e">
        <f ca="1">_xludf.IFS(F3298=BASE_DATOS!R$2,"N/A",F3298=BASE_DATOS!R$3,"N/A",F3298=BASE_DATOS!R$4,"INDICAR",F3298=BASE_DATOS!R$7,"N/A",F3298=BASE_DATOS!R$5,"INDICAR",F3298=BASE_DATOS!R$6,"INDICAR",F3298=BASE_DATOS!R$8," INDICAR",F3298=BASE_DATOS!R$9," ")</f>
        <v>#NAME?</v>
      </c>
      <c r="H3298" s="121"/>
      <c r="I3298" s="122"/>
      <c r="J3298" s="122"/>
      <c r="K3298" s="122"/>
      <c r="L3298" s="122"/>
      <c r="M3298" s="122"/>
      <c r="N3298" s="123">
        <f t="shared" si="82"/>
        <v>0</v>
      </c>
    </row>
    <row r="3299" spans="1:14" ht="14.5" hidden="1">
      <c r="A3299" s="253"/>
      <c r="B3299" s="137"/>
      <c r="C3299" s="140"/>
      <c r="D3299" s="158"/>
      <c r="E3299" s="140"/>
      <c r="F3299" s="121"/>
      <c r="G3299" s="160" t="e">
        <f ca="1">_xludf.IFS(F3299=BASE_DATOS!R$2,"N/A",F3299=BASE_DATOS!R$3,"N/A",F3299=BASE_DATOS!R$4,"INDICAR",F3299=BASE_DATOS!R$7,"N/A",F3299=BASE_DATOS!R$5,"INDICAR",F3299=BASE_DATOS!R$6,"INDICAR",F3299=BASE_DATOS!R$8," INDICAR",F3299=BASE_DATOS!R$9," ")</f>
        <v>#NAME?</v>
      </c>
      <c r="H3299" s="121"/>
      <c r="I3299" s="122"/>
      <c r="J3299" s="122"/>
      <c r="K3299" s="122"/>
      <c r="L3299" s="122"/>
      <c r="M3299" s="122"/>
      <c r="N3299" s="123">
        <f t="shared" si="82"/>
        <v>0</v>
      </c>
    </row>
    <row r="3300" spans="1:14" ht="14.5" hidden="1">
      <c r="A3300" s="251"/>
      <c r="B3300" s="137"/>
      <c r="C3300" s="138"/>
      <c r="D3300" s="158"/>
      <c r="E3300" s="140"/>
      <c r="F3300" s="121"/>
      <c r="G3300" s="160" t="e">
        <f ca="1">_xludf.IFS(F3300=BASE_DATOS!R$2,"N/A",F3300=BASE_DATOS!R$3,"N/A",F3300=BASE_DATOS!R$4,"INDICAR",F3300=BASE_DATOS!R$7,"N/A",F3300=BASE_DATOS!R$5,"INDICAR",F3300=BASE_DATOS!R$6,"INDICAR",F3300=BASE_DATOS!R$8," INDICAR",F3300=BASE_DATOS!R$9," ")</f>
        <v>#NAME?</v>
      </c>
      <c r="H3300" s="121"/>
      <c r="I3300" s="122"/>
      <c r="J3300" s="122"/>
      <c r="K3300" s="122"/>
      <c r="L3300" s="122"/>
      <c r="M3300" s="122"/>
      <c r="N3300" s="123">
        <f t="shared" si="82"/>
        <v>0</v>
      </c>
    </row>
    <row r="3301" spans="1:14" ht="14.5" hidden="1">
      <c r="A3301" s="252"/>
      <c r="B3301" s="137"/>
      <c r="C3301" s="138"/>
      <c r="D3301" s="158"/>
      <c r="E3301" s="140"/>
      <c r="F3301" s="121"/>
      <c r="G3301" s="160" t="e">
        <f ca="1">_xludf.IFS(F3301=BASE_DATOS!R$2,"N/A",F3301=BASE_DATOS!R$3,"N/A",F3301=BASE_DATOS!R$4,"INDICAR",F3301=BASE_DATOS!R$7,"N/A",F3301=BASE_DATOS!R$5,"INDICAR",F3301=BASE_DATOS!R$6,"INDICAR",F3301=BASE_DATOS!R$8," INDICAR",F3301=BASE_DATOS!R$9," ")</f>
        <v>#NAME?</v>
      </c>
      <c r="H3301" s="121"/>
      <c r="I3301" s="122"/>
      <c r="J3301" s="122"/>
      <c r="K3301" s="122"/>
      <c r="L3301" s="122"/>
      <c r="M3301" s="122"/>
      <c r="N3301" s="123">
        <f t="shared" si="82"/>
        <v>0</v>
      </c>
    </row>
    <row r="3302" spans="1:14" ht="14.5" hidden="1">
      <c r="A3302" s="252"/>
      <c r="B3302" s="137"/>
      <c r="C3302" s="138"/>
      <c r="D3302" s="158"/>
      <c r="E3302" s="140"/>
      <c r="F3302" s="121"/>
      <c r="G3302" s="160" t="e">
        <f ca="1">_xludf.IFS(F3302=BASE_DATOS!R$2,"N/A",F3302=BASE_DATOS!R$3,"N/A",F3302=BASE_DATOS!R$4,"INDICAR",F3302=BASE_DATOS!R$7,"N/A",F3302=BASE_DATOS!R$5,"INDICAR",F3302=BASE_DATOS!R$6,"INDICAR",F3302=BASE_DATOS!R$8," INDICAR",F3302=BASE_DATOS!R$9," ")</f>
        <v>#NAME?</v>
      </c>
      <c r="H3302" s="121"/>
      <c r="I3302" s="122"/>
      <c r="J3302" s="122"/>
      <c r="K3302" s="122"/>
      <c r="L3302" s="122"/>
      <c r="M3302" s="122"/>
      <c r="N3302" s="123">
        <f t="shared" si="82"/>
        <v>0</v>
      </c>
    </row>
    <row r="3303" spans="1:14" ht="14.5" hidden="1">
      <c r="A3303" s="252"/>
      <c r="B3303" s="137"/>
      <c r="C3303" s="138"/>
      <c r="D3303" s="158"/>
      <c r="E3303" s="140"/>
      <c r="F3303" s="121"/>
      <c r="G3303" s="160" t="e">
        <f ca="1">_xludf.IFS(F3303=BASE_DATOS!R$2,"N/A",F3303=BASE_DATOS!R$3,"N/A",F3303=BASE_DATOS!R$4,"INDICAR",F3303=BASE_DATOS!R$7,"N/A",F3303=BASE_DATOS!R$5,"INDICAR",F3303=BASE_DATOS!R$6,"INDICAR",F3303=BASE_DATOS!R$8," INDICAR",F3303=BASE_DATOS!R$9," ")</f>
        <v>#NAME?</v>
      </c>
      <c r="H3303" s="121"/>
      <c r="I3303" s="122"/>
      <c r="J3303" s="122"/>
      <c r="K3303" s="122"/>
      <c r="L3303" s="122"/>
      <c r="M3303" s="122"/>
      <c r="N3303" s="123">
        <f t="shared" si="82"/>
        <v>0</v>
      </c>
    </row>
    <row r="3304" spans="1:14" ht="14.5" hidden="1">
      <c r="A3304" s="252"/>
      <c r="B3304" s="137"/>
      <c r="C3304" s="138"/>
      <c r="D3304" s="158"/>
      <c r="E3304" s="140"/>
      <c r="F3304" s="121"/>
      <c r="G3304" s="160" t="e">
        <f ca="1">_xludf.IFS(F3304=BASE_DATOS!R$2,"N/A",F3304=BASE_DATOS!R$3,"N/A",F3304=BASE_DATOS!R$4,"INDICAR",F3304=BASE_DATOS!R$7,"N/A",F3304=BASE_DATOS!R$5,"INDICAR",F3304=BASE_DATOS!R$6,"INDICAR",F3304=BASE_DATOS!R$8," INDICAR",F3304=BASE_DATOS!R$9," ")</f>
        <v>#NAME?</v>
      </c>
      <c r="H3304" s="121"/>
      <c r="I3304" s="122"/>
      <c r="J3304" s="122"/>
      <c r="K3304" s="122"/>
      <c r="L3304" s="122"/>
      <c r="M3304" s="122"/>
      <c r="N3304" s="123">
        <f t="shared" si="82"/>
        <v>0</v>
      </c>
    </row>
    <row r="3305" spans="1:14" ht="14.5" hidden="1">
      <c r="A3305" s="252"/>
      <c r="B3305" s="137"/>
      <c r="C3305" s="138"/>
      <c r="D3305" s="158"/>
      <c r="E3305" s="140"/>
      <c r="F3305" s="121"/>
      <c r="G3305" s="160" t="e">
        <f ca="1">_xludf.IFS(F3305=BASE_DATOS!R$2,"N/A",F3305=BASE_DATOS!R$3,"N/A",F3305=BASE_DATOS!R$4,"INDICAR",F3305=BASE_DATOS!R$7,"N/A",F3305=BASE_DATOS!R$5,"INDICAR",F3305=BASE_DATOS!R$6,"INDICAR",F3305=BASE_DATOS!R$8," INDICAR",F3305=BASE_DATOS!R$9," ")</f>
        <v>#NAME?</v>
      </c>
      <c r="H3305" s="121"/>
      <c r="I3305" s="122"/>
      <c r="J3305" s="122"/>
      <c r="K3305" s="122"/>
      <c r="L3305" s="122"/>
      <c r="M3305" s="122"/>
      <c r="N3305" s="123">
        <f t="shared" si="82"/>
        <v>0</v>
      </c>
    </row>
    <row r="3306" spans="1:14" ht="14.5" hidden="1">
      <c r="A3306" s="252"/>
      <c r="B3306" s="137"/>
      <c r="C3306" s="138"/>
      <c r="D3306" s="158"/>
      <c r="E3306" s="140"/>
      <c r="F3306" s="121"/>
      <c r="G3306" s="160" t="e">
        <f ca="1">_xludf.IFS(F3306=BASE_DATOS!R$2,"N/A",F3306=BASE_DATOS!R$3,"N/A",F3306=BASE_DATOS!R$4,"INDICAR",F3306=BASE_DATOS!R$7,"N/A",F3306=BASE_DATOS!R$5,"INDICAR",F3306=BASE_DATOS!R$6,"INDICAR",F3306=BASE_DATOS!R$8," INDICAR",F3306=BASE_DATOS!R$9," ")</f>
        <v>#NAME?</v>
      </c>
      <c r="H3306" s="121"/>
      <c r="I3306" s="122"/>
      <c r="J3306" s="122"/>
      <c r="K3306" s="122"/>
      <c r="L3306" s="122"/>
      <c r="M3306" s="122"/>
      <c r="N3306" s="123">
        <f t="shared" si="82"/>
        <v>0</v>
      </c>
    </row>
    <row r="3307" spans="1:14" ht="14.5" hidden="1">
      <c r="A3307" s="252"/>
      <c r="B3307" s="137"/>
      <c r="C3307" s="138"/>
      <c r="D3307" s="158"/>
      <c r="E3307" s="140"/>
      <c r="F3307" s="121"/>
      <c r="G3307" s="160" t="e">
        <f ca="1">_xludf.IFS(F3307=BASE_DATOS!R$2,"N/A",F3307=BASE_DATOS!R$3,"N/A",F3307=BASE_DATOS!R$4,"INDICAR",F3307=BASE_DATOS!R$7,"N/A",F3307=BASE_DATOS!R$5,"INDICAR",F3307=BASE_DATOS!R$6,"INDICAR",F3307=BASE_DATOS!R$8," INDICAR",F3307=BASE_DATOS!R$9," ")</f>
        <v>#NAME?</v>
      </c>
      <c r="H3307" s="121"/>
      <c r="I3307" s="122"/>
      <c r="J3307" s="122"/>
      <c r="K3307" s="122"/>
      <c r="L3307" s="122"/>
      <c r="M3307" s="122"/>
      <c r="N3307" s="123">
        <f t="shared" si="82"/>
        <v>0</v>
      </c>
    </row>
    <row r="3308" spans="1:14" ht="14.5" hidden="1">
      <c r="A3308" s="252"/>
      <c r="B3308" s="137"/>
      <c r="C3308" s="138"/>
      <c r="D3308" s="158"/>
      <c r="E3308" s="140"/>
      <c r="F3308" s="121"/>
      <c r="G3308" s="160" t="e">
        <f ca="1">_xludf.IFS(F3308=BASE_DATOS!R$2,"N/A",F3308=BASE_DATOS!R$3,"N/A",F3308=BASE_DATOS!R$4,"INDICAR",F3308=BASE_DATOS!R$7,"N/A",F3308=BASE_DATOS!R$5,"INDICAR",F3308=BASE_DATOS!R$6,"INDICAR",F3308=BASE_DATOS!R$8," INDICAR",F3308=BASE_DATOS!R$9," ")</f>
        <v>#NAME?</v>
      </c>
      <c r="H3308" s="121"/>
      <c r="I3308" s="122"/>
      <c r="J3308" s="122"/>
      <c r="K3308" s="122"/>
      <c r="L3308" s="122"/>
      <c r="M3308" s="122"/>
      <c r="N3308" s="123">
        <f t="shared" si="82"/>
        <v>0</v>
      </c>
    </row>
    <row r="3309" spans="1:14" ht="14.5" hidden="1">
      <c r="A3309" s="252"/>
      <c r="B3309" s="137"/>
      <c r="C3309" s="138"/>
      <c r="D3309" s="158"/>
      <c r="E3309" s="140"/>
      <c r="F3309" s="121"/>
      <c r="G3309" s="160" t="e">
        <f ca="1">_xludf.IFS(F3309=BASE_DATOS!R$2,"N/A",F3309=BASE_DATOS!R$3,"N/A",F3309=BASE_DATOS!R$4,"INDICAR",F3309=BASE_DATOS!R$7,"N/A",F3309=BASE_DATOS!R$5,"INDICAR",F3309=BASE_DATOS!R$6,"INDICAR",F3309=BASE_DATOS!R$8," INDICAR",F3309=BASE_DATOS!R$9," ")</f>
        <v>#NAME?</v>
      </c>
      <c r="H3309" s="121"/>
      <c r="I3309" s="122"/>
      <c r="J3309" s="122"/>
      <c r="K3309" s="122"/>
      <c r="L3309" s="122"/>
      <c r="M3309" s="122"/>
      <c r="N3309" s="123">
        <f t="shared" si="82"/>
        <v>0</v>
      </c>
    </row>
    <row r="3310" spans="1:14" ht="14.5" hidden="1">
      <c r="A3310" s="253"/>
      <c r="B3310" s="137"/>
      <c r="C3310" s="140"/>
      <c r="D3310" s="158"/>
      <c r="E3310" s="140"/>
      <c r="F3310" s="121"/>
      <c r="G3310" s="160" t="e">
        <f ca="1">_xludf.IFS(F3310=BASE_DATOS!R$2,"N/A",F3310=BASE_DATOS!R$3,"N/A",F3310=BASE_DATOS!R$4,"INDICAR",F3310=BASE_DATOS!R$7,"N/A",F3310=BASE_DATOS!R$5,"INDICAR",F3310=BASE_DATOS!R$6,"INDICAR",F3310=BASE_DATOS!R$8," INDICAR",F3310=BASE_DATOS!R$9," ")</f>
        <v>#NAME?</v>
      </c>
      <c r="H3310" s="121"/>
      <c r="I3310" s="122"/>
      <c r="J3310" s="122"/>
      <c r="K3310" s="122"/>
      <c r="L3310" s="122"/>
      <c r="M3310" s="122"/>
      <c r="N3310" s="123">
        <f t="shared" si="82"/>
        <v>0</v>
      </c>
    </row>
    <row r="3311" spans="1:14" ht="14.5" hidden="1">
      <c r="A3311" s="142"/>
      <c r="B3311" s="143"/>
      <c r="C3311" s="142"/>
      <c r="D3311" s="142"/>
      <c r="E3311" s="142"/>
      <c r="F3311" s="142"/>
      <c r="G3311" s="142"/>
      <c r="H3311" s="142"/>
      <c r="I3311" s="142"/>
      <c r="J3311" s="143"/>
      <c r="K3311" s="143"/>
      <c r="L3311" s="143"/>
      <c r="M3311" s="143"/>
      <c r="N3311" s="144"/>
    </row>
    <row r="3312" spans="1:14" ht="14.5" hidden="1">
      <c r="A3312" s="145"/>
      <c r="B3312" s="146"/>
      <c r="C3312" s="145"/>
      <c r="D3312" s="145"/>
      <c r="E3312" s="145"/>
      <c r="F3312" s="145"/>
      <c r="G3312" s="145"/>
      <c r="H3312" s="145"/>
      <c r="I3312" s="145"/>
      <c r="J3312" s="146"/>
      <c r="K3312" s="146"/>
      <c r="L3312" s="146"/>
      <c r="M3312" s="146"/>
      <c r="N3312" s="147"/>
    </row>
    <row r="3313" spans="1:14" ht="19.5" hidden="1" customHeight="1">
      <c r="A3313" s="254" t="s">
        <v>413</v>
      </c>
      <c r="B3313" s="255"/>
      <c r="C3313" s="254"/>
      <c r="D3313" s="256"/>
      <c r="E3313" s="256"/>
      <c r="F3313" s="256"/>
      <c r="G3313" s="256"/>
      <c r="H3313" s="256"/>
      <c r="I3313" s="256"/>
      <c r="J3313" s="256"/>
      <c r="K3313" s="256"/>
      <c r="L3313" s="256"/>
      <c r="M3313" s="256"/>
      <c r="N3313" s="255"/>
    </row>
    <row r="3314" spans="1:14" ht="31" hidden="1">
      <c r="A3314" s="99" t="s">
        <v>19</v>
      </c>
      <c r="B3314" s="254"/>
      <c r="C3314" s="255"/>
      <c r="D3314" s="99" t="s">
        <v>447</v>
      </c>
      <c r="E3314" s="258" t="e">
        <f t="array" ref="E3314">INDEX(BASE_DATOS!U$2:U$103,MATCH(C3313,BASE_DATOS!W$2:W$103,0))</f>
        <v>#N/A</v>
      </c>
      <c r="F3314" s="256"/>
      <c r="G3314" s="256"/>
      <c r="H3314" s="256"/>
      <c r="I3314" s="256"/>
      <c r="J3314" s="256"/>
      <c r="K3314" s="256"/>
      <c r="L3314" s="256"/>
      <c r="M3314" s="256"/>
      <c r="N3314" s="255"/>
    </row>
    <row r="3315" spans="1:14" ht="32.25" hidden="1" customHeight="1">
      <c r="A3315" s="259" t="s">
        <v>415</v>
      </c>
      <c r="B3315" s="277"/>
      <c r="C3315" s="261"/>
      <c r="D3315" s="262"/>
      <c r="E3315" s="268" t="s">
        <v>416</v>
      </c>
      <c r="F3315" s="273" t="e">
        <f t="array" ref="F3315">INDEX(BASE_DATOS!Y$2:Y$103,MATCH(B3315,BASE_DATOS!X$2:X$103,0))</f>
        <v>#N/A</v>
      </c>
      <c r="G3315" s="247"/>
      <c r="H3315" s="247"/>
      <c r="I3315" s="274" t="s">
        <v>417</v>
      </c>
      <c r="J3315" s="283" t="e">
        <f t="array" ref="J3315">INDEX(BASE_DATOS!Z$2:Z$103,MATCH(B3315,BASE_DATOS!X$2:X$103,0))</f>
        <v>#N/A</v>
      </c>
      <c r="K3315" s="256"/>
      <c r="L3315" s="256"/>
      <c r="M3315" s="256"/>
      <c r="N3315" s="255"/>
    </row>
    <row r="3316" spans="1:14" ht="32.25" hidden="1" customHeight="1">
      <c r="A3316" s="252"/>
      <c r="B3316" s="263"/>
      <c r="C3316" s="247"/>
      <c r="D3316" s="264"/>
      <c r="E3316" s="252"/>
      <c r="F3316" s="247"/>
      <c r="G3316" s="247"/>
      <c r="H3316" s="247"/>
      <c r="I3316" s="252"/>
      <c r="J3316" s="276"/>
      <c r="K3316" s="256"/>
      <c r="L3316" s="256"/>
      <c r="M3316" s="256"/>
      <c r="N3316" s="255"/>
    </row>
    <row r="3317" spans="1:14" ht="32.25" hidden="1" customHeight="1">
      <c r="A3317" s="252"/>
      <c r="B3317" s="263"/>
      <c r="C3317" s="247"/>
      <c r="D3317" s="264"/>
      <c r="E3317" s="252"/>
      <c r="F3317" s="247"/>
      <c r="G3317" s="247"/>
      <c r="H3317" s="247"/>
      <c r="I3317" s="252"/>
      <c r="J3317" s="276"/>
      <c r="K3317" s="256"/>
      <c r="L3317" s="256"/>
      <c r="M3317" s="256"/>
      <c r="N3317" s="255"/>
    </row>
    <row r="3318" spans="1:14" ht="32.25" hidden="1" customHeight="1">
      <c r="A3318" s="253"/>
      <c r="B3318" s="265"/>
      <c r="C3318" s="266"/>
      <c r="D3318" s="267"/>
      <c r="E3318" s="253"/>
      <c r="F3318" s="266"/>
      <c r="G3318" s="266"/>
      <c r="H3318" s="266"/>
      <c r="I3318" s="253"/>
      <c r="J3318" s="276"/>
      <c r="K3318" s="256"/>
      <c r="L3318" s="256"/>
      <c r="M3318" s="256"/>
      <c r="N3318" s="255"/>
    </row>
    <row r="3319" spans="1:14" ht="21.75" hidden="1" customHeight="1">
      <c r="A3319" s="269" t="s">
        <v>418</v>
      </c>
      <c r="B3319" s="269" t="s">
        <v>419</v>
      </c>
      <c r="C3319" s="270" t="s">
        <v>420</v>
      </c>
      <c r="D3319" s="269" t="s">
        <v>421</v>
      </c>
      <c r="E3319" s="269" t="s">
        <v>422</v>
      </c>
      <c r="F3319" s="272" t="s">
        <v>16</v>
      </c>
      <c r="G3319" s="269" t="s">
        <v>423</v>
      </c>
      <c r="H3319" s="269" t="s">
        <v>424</v>
      </c>
      <c r="I3319" s="271" t="s">
        <v>425</v>
      </c>
      <c r="J3319" s="256"/>
      <c r="K3319" s="256"/>
      <c r="L3319" s="256"/>
      <c r="M3319" s="256"/>
      <c r="N3319" s="255"/>
    </row>
    <row r="3320" spans="1:14" ht="21.75" hidden="1" customHeight="1">
      <c r="A3320" s="253"/>
      <c r="B3320" s="253"/>
      <c r="C3320" s="253"/>
      <c r="D3320" s="253"/>
      <c r="E3320" s="253"/>
      <c r="F3320" s="265"/>
      <c r="G3320" s="253"/>
      <c r="H3320" s="253"/>
      <c r="I3320" s="100">
        <v>2023</v>
      </c>
      <c r="J3320" s="100">
        <v>2024</v>
      </c>
      <c r="K3320" s="100">
        <v>2025</v>
      </c>
      <c r="L3320" s="100">
        <v>2026</v>
      </c>
      <c r="M3320" s="100">
        <v>2027</v>
      </c>
      <c r="N3320" s="148" t="s">
        <v>426</v>
      </c>
    </row>
    <row r="3321" spans="1:14" ht="14.5" hidden="1">
      <c r="A3321" s="251"/>
      <c r="B3321" s="137"/>
      <c r="C3321" s="138"/>
      <c r="D3321" s="158"/>
      <c r="E3321" s="140"/>
      <c r="F3321" s="121"/>
      <c r="G3321" s="141" t="e">
        <f ca="1">_xludf.IFS(F3321=BASE_DATOS!R$2,"N/A",F3321=BASE_DATOS!R$3,"N/A",F3321=BASE_DATOS!R$4,"INDICAR",F3321=BASE_DATOS!R$7,"N/A",F3321=BASE_DATOS!R$5,"INDICAR",F3321=BASE_DATOS!R$6,"INDICAR",F3321=BASE_DATOS!R$8," INDICAR",F3321=BASE_DATOS!R$9," ")</f>
        <v>#NAME?</v>
      </c>
      <c r="H3321" s="121"/>
      <c r="I3321" s="122"/>
      <c r="J3321" s="122"/>
      <c r="K3321" s="122"/>
      <c r="L3321" s="122"/>
      <c r="M3321" s="122"/>
      <c r="N3321" s="123">
        <f t="shared" ref="N3321:N3353" si="83">SUM(I3321:M3321)</f>
        <v>0</v>
      </c>
    </row>
    <row r="3322" spans="1:14" ht="14.5" hidden="1">
      <c r="A3322" s="252"/>
      <c r="B3322" s="137"/>
      <c r="C3322" s="138"/>
      <c r="D3322" s="158"/>
      <c r="E3322" s="140"/>
      <c r="F3322" s="121"/>
      <c r="G3322" s="160" t="e">
        <f ca="1">_xludf.IFS(F3322=BASE_DATOS!R$2,"N/A",F3322=BASE_DATOS!R$3,"N/A",F3322=BASE_DATOS!R$4,"INDICAR",F3322=BASE_DATOS!R$7,"N/A",F3322=BASE_DATOS!R$5,"INDICAR",F3322=BASE_DATOS!R$6,"INDICAR",F3322=BASE_DATOS!R$8," INDICAR",F3322=BASE_DATOS!R$9," ")</f>
        <v>#NAME?</v>
      </c>
      <c r="H3322" s="121"/>
      <c r="I3322" s="122"/>
      <c r="J3322" s="122"/>
      <c r="K3322" s="122"/>
      <c r="L3322" s="122"/>
      <c r="M3322" s="122"/>
      <c r="N3322" s="123">
        <f t="shared" si="83"/>
        <v>0</v>
      </c>
    </row>
    <row r="3323" spans="1:14" ht="14.5" hidden="1">
      <c r="A3323" s="252"/>
      <c r="B3323" s="137"/>
      <c r="C3323" s="138"/>
      <c r="D3323" s="158"/>
      <c r="E3323" s="140"/>
      <c r="F3323" s="121"/>
      <c r="G3323" s="160" t="e">
        <f ca="1">_xludf.IFS(F3323=BASE_DATOS!R$2,"N/A",F3323=BASE_DATOS!R$3,"N/A",F3323=BASE_DATOS!R$4,"INDICAR",F3323=BASE_DATOS!R$7,"N/A",F3323=BASE_DATOS!R$5,"INDICAR",F3323=BASE_DATOS!R$6,"INDICAR",F3323=BASE_DATOS!R$8," INDICAR",F3323=BASE_DATOS!R$9," ")</f>
        <v>#NAME?</v>
      </c>
      <c r="H3323" s="121"/>
      <c r="I3323" s="122"/>
      <c r="J3323" s="122"/>
      <c r="K3323" s="122"/>
      <c r="L3323" s="122"/>
      <c r="M3323" s="122"/>
      <c r="N3323" s="123">
        <f t="shared" si="83"/>
        <v>0</v>
      </c>
    </row>
    <row r="3324" spans="1:14" ht="14.5" hidden="1">
      <c r="A3324" s="252"/>
      <c r="B3324" s="137"/>
      <c r="C3324" s="138"/>
      <c r="D3324" s="158"/>
      <c r="E3324" s="140"/>
      <c r="F3324" s="121"/>
      <c r="G3324" s="160" t="e">
        <f ca="1">_xludf.IFS(F3324=BASE_DATOS!R$2,"N/A",F3324=BASE_DATOS!R$3,"N/A",F3324=BASE_DATOS!R$4,"INDICAR",F3324=BASE_DATOS!R$7,"N/A",F3324=BASE_DATOS!R$5,"INDICAR",F3324=BASE_DATOS!R$6,"INDICAR",F3324=BASE_DATOS!R$8," INDICAR",F3324=BASE_DATOS!R$9," ")</f>
        <v>#NAME?</v>
      </c>
      <c r="H3324" s="121"/>
      <c r="I3324" s="122"/>
      <c r="J3324" s="122"/>
      <c r="K3324" s="122"/>
      <c r="L3324" s="122"/>
      <c r="M3324" s="122"/>
      <c r="N3324" s="123">
        <f t="shared" si="83"/>
        <v>0</v>
      </c>
    </row>
    <row r="3325" spans="1:14" ht="14.5" hidden="1">
      <c r="A3325" s="252"/>
      <c r="B3325" s="137"/>
      <c r="C3325" s="138"/>
      <c r="D3325" s="158"/>
      <c r="E3325" s="140"/>
      <c r="F3325" s="121"/>
      <c r="G3325" s="160" t="e">
        <f ca="1">_xludf.IFS(F3325=BASE_DATOS!R$2,"N/A",F3325=BASE_DATOS!R$3,"N/A",F3325=BASE_DATOS!R$4,"INDICAR",F3325=BASE_DATOS!R$7,"N/A",F3325=BASE_DATOS!R$5,"INDICAR",F3325=BASE_DATOS!R$6,"INDICAR",F3325=BASE_DATOS!R$8," INDICAR",F3325=BASE_DATOS!R$9," ")</f>
        <v>#NAME?</v>
      </c>
      <c r="H3325" s="121"/>
      <c r="I3325" s="122"/>
      <c r="J3325" s="122"/>
      <c r="K3325" s="122"/>
      <c r="L3325" s="122"/>
      <c r="M3325" s="122"/>
      <c r="N3325" s="123">
        <f t="shared" si="83"/>
        <v>0</v>
      </c>
    </row>
    <row r="3326" spans="1:14" ht="14.5" hidden="1">
      <c r="A3326" s="252"/>
      <c r="B3326" s="137"/>
      <c r="C3326" s="138"/>
      <c r="D3326" s="158"/>
      <c r="E3326" s="140"/>
      <c r="F3326" s="121"/>
      <c r="G3326" s="160" t="e">
        <f ca="1">_xludf.IFS(F3326=BASE_DATOS!R$2,"N/A",F3326=BASE_DATOS!R$3,"N/A",F3326=BASE_DATOS!R$4,"INDICAR",F3326=BASE_DATOS!R$7,"N/A",F3326=BASE_DATOS!R$5,"INDICAR",F3326=BASE_DATOS!R$6,"INDICAR",F3326=BASE_DATOS!R$8," INDICAR",F3326=BASE_DATOS!R$9," ")</f>
        <v>#NAME?</v>
      </c>
      <c r="H3326" s="121"/>
      <c r="I3326" s="122"/>
      <c r="J3326" s="122"/>
      <c r="K3326" s="122"/>
      <c r="L3326" s="122"/>
      <c r="M3326" s="122"/>
      <c r="N3326" s="123">
        <f t="shared" si="83"/>
        <v>0</v>
      </c>
    </row>
    <row r="3327" spans="1:14" ht="14.5" hidden="1">
      <c r="A3327" s="252"/>
      <c r="B3327" s="137"/>
      <c r="C3327" s="138"/>
      <c r="D3327" s="158"/>
      <c r="E3327" s="140"/>
      <c r="F3327" s="121"/>
      <c r="G3327" s="160" t="e">
        <f ca="1">_xludf.IFS(F3327=BASE_DATOS!R$2,"N/A",F3327=BASE_DATOS!R$3,"N/A",F3327=BASE_DATOS!R$4,"INDICAR",F3327=BASE_DATOS!R$7,"N/A",F3327=BASE_DATOS!R$5,"INDICAR",F3327=BASE_DATOS!R$6,"INDICAR",F3327=BASE_DATOS!R$8," INDICAR",F3327=BASE_DATOS!R$9," ")</f>
        <v>#NAME?</v>
      </c>
      <c r="H3327" s="121"/>
      <c r="I3327" s="122"/>
      <c r="J3327" s="122"/>
      <c r="K3327" s="122"/>
      <c r="L3327" s="122"/>
      <c r="M3327" s="122"/>
      <c r="N3327" s="123">
        <f t="shared" si="83"/>
        <v>0</v>
      </c>
    </row>
    <row r="3328" spans="1:14" ht="14.5" hidden="1">
      <c r="A3328" s="252"/>
      <c r="B3328" s="137"/>
      <c r="C3328" s="138"/>
      <c r="D3328" s="158"/>
      <c r="E3328" s="140"/>
      <c r="F3328" s="121"/>
      <c r="G3328" s="160" t="e">
        <f ca="1">_xludf.IFS(F3328=BASE_DATOS!R$2,"N/A",F3328=BASE_DATOS!R$3,"N/A",F3328=BASE_DATOS!R$4,"INDICAR",F3328=BASE_DATOS!R$7,"N/A",F3328=BASE_DATOS!R$5,"INDICAR",F3328=BASE_DATOS!R$6,"INDICAR",F3328=BASE_DATOS!R$8," INDICAR",F3328=BASE_DATOS!R$9," ")</f>
        <v>#NAME?</v>
      </c>
      <c r="H3328" s="121"/>
      <c r="I3328" s="122"/>
      <c r="J3328" s="122"/>
      <c r="K3328" s="122"/>
      <c r="L3328" s="122"/>
      <c r="M3328" s="122"/>
      <c r="N3328" s="123">
        <f t="shared" si="83"/>
        <v>0</v>
      </c>
    </row>
    <row r="3329" spans="1:14" ht="14.5" hidden="1">
      <c r="A3329" s="252"/>
      <c r="B3329" s="137"/>
      <c r="C3329" s="138"/>
      <c r="D3329" s="158"/>
      <c r="E3329" s="140"/>
      <c r="F3329" s="121"/>
      <c r="G3329" s="160" t="e">
        <f ca="1">_xludf.IFS(F3329=BASE_DATOS!R$2,"N/A",F3329=BASE_DATOS!R$3,"N/A",F3329=BASE_DATOS!R$4,"INDICAR",F3329=BASE_DATOS!R$7,"N/A",F3329=BASE_DATOS!R$5,"INDICAR",F3329=BASE_DATOS!R$6,"INDICAR",F3329=BASE_DATOS!R$8," INDICAR",F3329=BASE_DATOS!R$9," ")</f>
        <v>#NAME?</v>
      </c>
      <c r="H3329" s="121"/>
      <c r="I3329" s="122"/>
      <c r="J3329" s="122"/>
      <c r="K3329" s="122"/>
      <c r="L3329" s="122"/>
      <c r="M3329" s="122"/>
      <c r="N3329" s="123">
        <f t="shared" si="83"/>
        <v>0</v>
      </c>
    </row>
    <row r="3330" spans="1:14" ht="14.5" hidden="1">
      <c r="A3330" s="252"/>
      <c r="B3330" s="137"/>
      <c r="C3330" s="138"/>
      <c r="D3330" s="158"/>
      <c r="E3330" s="140"/>
      <c r="F3330" s="121"/>
      <c r="G3330" s="160" t="e">
        <f ca="1">_xludf.IFS(F3330=BASE_DATOS!R$2,"N/A",F3330=BASE_DATOS!R$3,"N/A",F3330=BASE_DATOS!R$4,"INDICAR",F3330=BASE_DATOS!R$7,"N/A",F3330=BASE_DATOS!R$5,"INDICAR",F3330=BASE_DATOS!R$6,"INDICAR",F3330=BASE_DATOS!R$8," INDICAR",F3330=BASE_DATOS!R$9," ")</f>
        <v>#NAME?</v>
      </c>
      <c r="H3330" s="121"/>
      <c r="I3330" s="122"/>
      <c r="J3330" s="122"/>
      <c r="K3330" s="122"/>
      <c r="L3330" s="122"/>
      <c r="M3330" s="122"/>
      <c r="N3330" s="123">
        <f t="shared" si="83"/>
        <v>0</v>
      </c>
    </row>
    <row r="3331" spans="1:14" ht="14.5" hidden="1">
      <c r="A3331" s="253"/>
      <c r="B3331" s="137"/>
      <c r="C3331" s="140"/>
      <c r="D3331" s="158"/>
      <c r="E3331" s="140"/>
      <c r="F3331" s="121"/>
      <c r="G3331" s="160" t="e">
        <f ca="1">_xludf.IFS(F3331=BASE_DATOS!R$2,"N/A",F3331=BASE_DATOS!R$3,"N/A",F3331=BASE_DATOS!R$4,"INDICAR",F3331=BASE_DATOS!R$7,"N/A",F3331=BASE_DATOS!R$5,"INDICAR",F3331=BASE_DATOS!R$6,"INDICAR",F3331=BASE_DATOS!R$8," INDICAR",F3331=BASE_DATOS!R$9," ")</f>
        <v>#NAME?</v>
      </c>
      <c r="H3331" s="121"/>
      <c r="I3331" s="122"/>
      <c r="J3331" s="122"/>
      <c r="K3331" s="122"/>
      <c r="L3331" s="122"/>
      <c r="M3331" s="122"/>
      <c r="N3331" s="123">
        <f t="shared" si="83"/>
        <v>0</v>
      </c>
    </row>
    <row r="3332" spans="1:14" ht="14.5" hidden="1">
      <c r="A3332" s="251"/>
      <c r="B3332" s="137"/>
      <c r="C3332" s="138"/>
      <c r="D3332" s="158"/>
      <c r="E3332" s="140"/>
      <c r="F3332" s="121"/>
      <c r="G3332" s="160" t="e">
        <f ca="1">_xludf.IFS(F3332=BASE_DATOS!R$2,"N/A",F3332=BASE_DATOS!R$3,"N/A",F3332=BASE_DATOS!R$4,"INDICAR",F3332=BASE_DATOS!R$7,"N/A",F3332=BASE_DATOS!R$5,"INDICAR",F3332=BASE_DATOS!R$6,"INDICAR",F3332=BASE_DATOS!R$8," INDICAR",F3332=BASE_DATOS!R$9," ")</f>
        <v>#NAME?</v>
      </c>
      <c r="H3332" s="121"/>
      <c r="I3332" s="122"/>
      <c r="J3332" s="122"/>
      <c r="K3332" s="122"/>
      <c r="L3332" s="122"/>
      <c r="M3332" s="122"/>
      <c r="N3332" s="123">
        <f t="shared" si="83"/>
        <v>0</v>
      </c>
    </row>
    <row r="3333" spans="1:14" ht="14.5" hidden="1">
      <c r="A3333" s="252"/>
      <c r="B3333" s="137"/>
      <c r="C3333" s="138"/>
      <c r="D3333" s="158"/>
      <c r="E3333" s="140"/>
      <c r="F3333" s="121"/>
      <c r="G3333" s="160" t="e">
        <f ca="1">_xludf.IFS(F3333=BASE_DATOS!R$2,"N/A",F3333=BASE_DATOS!R$3,"N/A",F3333=BASE_DATOS!R$4,"INDICAR",F3333=BASE_DATOS!R$7,"N/A",F3333=BASE_DATOS!R$5,"INDICAR",F3333=BASE_DATOS!R$6,"INDICAR",F3333=BASE_DATOS!R$8," INDICAR",F3333=BASE_DATOS!R$9," ")</f>
        <v>#NAME?</v>
      </c>
      <c r="H3333" s="121"/>
      <c r="I3333" s="122"/>
      <c r="J3333" s="122"/>
      <c r="K3333" s="122"/>
      <c r="L3333" s="122"/>
      <c r="M3333" s="122"/>
      <c r="N3333" s="123">
        <f t="shared" si="83"/>
        <v>0</v>
      </c>
    </row>
    <row r="3334" spans="1:14" ht="14.5" hidden="1">
      <c r="A3334" s="252"/>
      <c r="B3334" s="137"/>
      <c r="C3334" s="138"/>
      <c r="D3334" s="158"/>
      <c r="E3334" s="140"/>
      <c r="F3334" s="121"/>
      <c r="G3334" s="160" t="e">
        <f ca="1">_xludf.IFS(F3334=BASE_DATOS!R$2,"N/A",F3334=BASE_DATOS!R$3,"N/A",F3334=BASE_DATOS!R$4,"INDICAR",F3334=BASE_DATOS!R$7,"N/A",F3334=BASE_DATOS!R$5,"INDICAR",F3334=BASE_DATOS!R$6,"INDICAR",F3334=BASE_DATOS!R$8," INDICAR",F3334=BASE_DATOS!R$9," ")</f>
        <v>#NAME?</v>
      </c>
      <c r="H3334" s="121"/>
      <c r="I3334" s="122"/>
      <c r="J3334" s="122"/>
      <c r="K3334" s="122"/>
      <c r="L3334" s="122"/>
      <c r="M3334" s="122"/>
      <c r="N3334" s="123">
        <f t="shared" si="83"/>
        <v>0</v>
      </c>
    </row>
    <row r="3335" spans="1:14" ht="14.5" hidden="1">
      <c r="A3335" s="252"/>
      <c r="B3335" s="137"/>
      <c r="C3335" s="138"/>
      <c r="D3335" s="158"/>
      <c r="E3335" s="140"/>
      <c r="F3335" s="121"/>
      <c r="G3335" s="160" t="e">
        <f ca="1">_xludf.IFS(F3335=BASE_DATOS!R$2,"N/A",F3335=BASE_DATOS!R$3,"N/A",F3335=BASE_DATOS!R$4,"INDICAR",F3335=BASE_DATOS!R$7,"N/A",F3335=BASE_DATOS!R$5,"INDICAR",F3335=BASE_DATOS!R$6,"INDICAR",F3335=BASE_DATOS!R$8," INDICAR",F3335=BASE_DATOS!R$9," ")</f>
        <v>#NAME?</v>
      </c>
      <c r="H3335" s="121"/>
      <c r="I3335" s="122"/>
      <c r="J3335" s="122"/>
      <c r="K3335" s="122"/>
      <c r="L3335" s="122"/>
      <c r="M3335" s="122"/>
      <c r="N3335" s="123">
        <f t="shared" si="83"/>
        <v>0</v>
      </c>
    </row>
    <row r="3336" spans="1:14" ht="14.5" hidden="1">
      <c r="A3336" s="252"/>
      <c r="B3336" s="137"/>
      <c r="C3336" s="138"/>
      <c r="D3336" s="158"/>
      <c r="E3336" s="140"/>
      <c r="F3336" s="121"/>
      <c r="G3336" s="160" t="e">
        <f ca="1">_xludf.IFS(F3336=BASE_DATOS!R$2,"N/A",F3336=BASE_DATOS!R$3,"N/A",F3336=BASE_DATOS!R$4,"INDICAR",F3336=BASE_DATOS!R$7,"N/A",F3336=BASE_DATOS!R$5,"INDICAR",F3336=BASE_DATOS!R$6,"INDICAR",F3336=BASE_DATOS!R$8," INDICAR",F3336=BASE_DATOS!R$9," ")</f>
        <v>#NAME?</v>
      </c>
      <c r="H3336" s="121"/>
      <c r="I3336" s="122"/>
      <c r="J3336" s="122"/>
      <c r="K3336" s="122"/>
      <c r="L3336" s="122"/>
      <c r="M3336" s="122"/>
      <c r="N3336" s="123">
        <f t="shared" si="83"/>
        <v>0</v>
      </c>
    </row>
    <row r="3337" spans="1:14" ht="14.5" hidden="1">
      <c r="A3337" s="252"/>
      <c r="B3337" s="137"/>
      <c r="C3337" s="138"/>
      <c r="D3337" s="158"/>
      <c r="E3337" s="140"/>
      <c r="F3337" s="121"/>
      <c r="G3337" s="160" t="e">
        <f ca="1">_xludf.IFS(F3337=BASE_DATOS!R$2,"N/A",F3337=BASE_DATOS!R$3,"N/A",F3337=BASE_DATOS!R$4,"INDICAR",F3337=BASE_DATOS!R$7,"N/A",F3337=BASE_DATOS!R$5,"INDICAR",F3337=BASE_DATOS!R$6,"INDICAR",F3337=BASE_DATOS!R$8," INDICAR",F3337=BASE_DATOS!R$9," ")</f>
        <v>#NAME?</v>
      </c>
      <c r="H3337" s="121"/>
      <c r="I3337" s="122"/>
      <c r="J3337" s="122"/>
      <c r="K3337" s="122"/>
      <c r="L3337" s="122"/>
      <c r="M3337" s="122"/>
      <c r="N3337" s="123">
        <f t="shared" si="83"/>
        <v>0</v>
      </c>
    </row>
    <row r="3338" spans="1:14" ht="14.5" hidden="1">
      <c r="A3338" s="252"/>
      <c r="B3338" s="137"/>
      <c r="C3338" s="138"/>
      <c r="D3338" s="158"/>
      <c r="E3338" s="140"/>
      <c r="F3338" s="121"/>
      <c r="G3338" s="160" t="e">
        <f ca="1">_xludf.IFS(F3338=BASE_DATOS!R$2,"N/A",F3338=BASE_DATOS!R$3,"N/A",F3338=BASE_DATOS!R$4,"INDICAR",F3338=BASE_DATOS!R$7,"N/A",F3338=BASE_DATOS!R$5,"INDICAR",F3338=BASE_DATOS!R$6,"INDICAR",F3338=BASE_DATOS!R$8," INDICAR",F3338=BASE_DATOS!R$9," ")</f>
        <v>#NAME?</v>
      </c>
      <c r="H3338" s="121"/>
      <c r="I3338" s="122"/>
      <c r="J3338" s="122"/>
      <c r="K3338" s="122"/>
      <c r="L3338" s="122"/>
      <c r="M3338" s="122"/>
      <c r="N3338" s="123">
        <f t="shared" si="83"/>
        <v>0</v>
      </c>
    </row>
    <row r="3339" spans="1:14" ht="14.5" hidden="1">
      <c r="A3339" s="252"/>
      <c r="B3339" s="137"/>
      <c r="C3339" s="138"/>
      <c r="D3339" s="158"/>
      <c r="E3339" s="140"/>
      <c r="F3339" s="121"/>
      <c r="G3339" s="160" t="e">
        <f ca="1">_xludf.IFS(F3339=BASE_DATOS!R$2,"N/A",F3339=BASE_DATOS!R$3,"N/A",F3339=BASE_DATOS!R$4,"INDICAR",F3339=BASE_DATOS!R$7,"N/A",F3339=BASE_DATOS!R$5,"INDICAR",F3339=BASE_DATOS!R$6,"INDICAR",F3339=BASE_DATOS!R$8," INDICAR",F3339=BASE_DATOS!R$9," ")</f>
        <v>#NAME?</v>
      </c>
      <c r="H3339" s="121"/>
      <c r="I3339" s="122"/>
      <c r="J3339" s="122"/>
      <c r="K3339" s="122"/>
      <c r="L3339" s="122"/>
      <c r="M3339" s="122"/>
      <c r="N3339" s="123">
        <f t="shared" si="83"/>
        <v>0</v>
      </c>
    </row>
    <row r="3340" spans="1:14" ht="14.5" hidden="1">
      <c r="A3340" s="252"/>
      <c r="B3340" s="137"/>
      <c r="C3340" s="138"/>
      <c r="D3340" s="158"/>
      <c r="E3340" s="140"/>
      <c r="F3340" s="121"/>
      <c r="G3340" s="160" t="e">
        <f ca="1">_xludf.IFS(F3340=BASE_DATOS!R$2,"N/A",F3340=BASE_DATOS!R$3,"N/A",F3340=BASE_DATOS!R$4,"INDICAR",F3340=BASE_DATOS!R$7,"N/A",F3340=BASE_DATOS!R$5,"INDICAR",F3340=BASE_DATOS!R$6,"INDICAR",F3340=BASE_DATOS!R$8," INDICAR",F3340=BASE_DATOS!R$9," ")</f>
        <v>#NAME?</v>
      </c>
      <c r="H3340" s="121"/>
      <c r="I3340" s="122"/>
      <c r="J3340" s="122"/>
      <c r="K3340" s="122"/>
      <c r="L3340" s="122"/>
      <c r="M3340" s="122"/>
      <c r="N3340" s="123">
        <f t="shared" si="83"/>
        <v>0</v>
      </c>
    </row>
    <row r="3341" spans="1:14" ht="14.5" hidden="1">
      <c r="A3341" s="252"/>
      <c r="B3341" s="137"/>
      <c r="C3341" s="138"/>
      <c r="D3341" s="158"/>
      <c r="E3341" s="140"/>
      <c r="F3341" s="121"/>
      <c r="G3341" s="160" t="e">
        <f ca="1">_xludf.IFS(F3341=BASE_DATOS!R$2,"N/A",F3341=BASE_DATOS!R$3,"N/A",F3341=BASE_DATOS!R$4,"INDICAR",F3341=BASE_DATOS!R$7,"N/A",F3341=BASE_DATOS!R$5,"INDICAR",F3341=BASE_DATOS!R$6,"INDICAR",F3341=BASE_DATOS!R$8," INDICAR",F3341=BASE_DATOS!R$9," ")</f>
        <v>#NAME?</v>
      </c>
      <c r="H3341" s="121"/>
      <c r="I3341" s="122"/>
      <c r="J3341" s="122"/>
      <c r="K3341" s="122"/>
      <c r="L3341" s="122"/>
      <c r="M3341" s="122"/>
      <c r="N3341" s="123">
        <f t="shared" si="83"/>
        <v>0</v>
      </c>
    </row>
    <row r="3342" spans="1:14" ht="14.5" hidden="1">
      <c r="A3342" s="253"/>
      <c r="B3342" s="137"/>
      <c r="C3342" s="140"/>
      <c r="D3342" s="158"/>
      <c r="E3342" s="140"/>
      <c r="F3342" s="121"/>
      <c r="G3342" s="160" t="e">
        <f ca="1">_xludf.IFS(F3342=BASE_DATOS!R$2,"N/A",F3342=BASE_DATOS!R$3,"N/A",F3342=BASE_DATOS!R$4,"INDICAR",F3342=BASE_DATOS!R$7,"N/A",F3342=BASE_DATOS!R$5,"INDICAR",F3342=BASE_DATOS!R$6,"INDICAR",F3342=BASE_DATOS!R$8," INDICAR",F3342=BASE_DATOS!R$9," ")</f>
        <v>#NAME?</v>
      </c>
      <c r="H3342" s="121"/>
      <c r="I3342" s="122"/>
      <c r="J3342" s="122"/>
      <c r="K3342" s="122"/>
      <c r="L3342" s="122"/>
      <c r="M3342" s="122"/>
      <c r="N3342" s="123">
        <f t="shared" si="83"/>
        <v>0</v>
      </c>
    </row>
    <row r="3343" spans="1:14" ht="14.5" hidden="1">
      <c r="A3343" s="251"/>
      <c r="B3343" s="137"/>
      <c r="C3343" s="138"/>
      <c r="D3343" s="158"/>
      <c r="E3343" s="140"/>
      <c r="F3343" s="121"/>
      <c r="G3343" s="160" t="e">
        <f ca="1">_xludf.IFS(F3343=BASE_DATOS!R$2,"N/A",F3343=BASE_DATOS!R$3,"N/A",F3343=BASE_DATOS!R$4,"INDICAR",F3343=BASE_DATOS!R$7,"N/A",F3343=BASE_DATOS!R$5,"INDICAR",F3343=BASE_DATOS!R$6,"INDICAR",F3343=BASE_DATOS!R$8," INDICAR",F3343=BASE_DATOS!R$9," ")</f>
        <v>#NAME?</v>
      </c>
      <c r="H3343" s="121"/>
      <c r="I3343" s="122"/>
      <c r="J3343" s="122"/>
      <c r="K3343" s="122"/>
      <c r="L3343" s="122"/>
      <c r="M3343" s="122"/>
      <c r="N3343" s="123">
        <f t="shared" si="83"/>
        <v>0</v>
      </c>
    </row>
    <row r="3344" spans="1:14" ht="14.5" hidden="1">
      <c r="A3344" s="252"/>
      <c r="B3344" s="137"/>
      <c r="C3344" s="138"/>
      <c r="D3344" s="158"/>
      <c r="E3344" s="140"/>
      <c r="F3344" s="121"/>
      <c r="G3344" s="160" t="e">
        <f ca="1">_xludf.IFS(F3344=BASE_DATOS!R$2,"N/A",F3344=BASE_DATOS!R$3,"N/A",F3344=BASE_DATOS!R$4,"INDICAR",F3344=BASE_DATOS!R$7,"N/A",F3344=BASE_DATOS!R$5,"INDICAR",F3344=BASE_DATOS!R$6,"INDICAR",F3344=BASE_DATOS!R$8," INDICAR",F3344=BASE_DATOS!R$9," ")</f>
        <v>#NAME?</v>
      </c>
      <c r="H3344" s="121"/>
      <c r="I3344" s="122"/>
      <c r="J3344" s="122"/>
      <c r="K3344" s="122"/>
      <c r="L3344" s="122"/>
      <c r="M3344" s="122"/>
      <c r="N3344" s="123">
        <f t="shared" si="83"/>
        <v>0</v>
      </c>
    </row>
    <row r="3345" spans="1:14" ht="14.5" hidden="1">
      <c r="A3345" s="252"/>
      <c r="B3345" s="137"/>
      <c r="C3345" s="138"/>
      <c r="D3345" s="158"/>
      <c r="E3345" s="140"/>
      <c r="F3345" s="121"/>
      <c r="G3345" s="160" t="e">
        <f ca="1">_xludf.IFS(F3345=BASE_DATOS!R$2,"N/A",F3345=BASE_DATOS!R$3,"N/A",F3345=BASE_DATOS!R$4,"INDICAR",F3345=BASE_DATOS!R$7,"N/A",F3345=BASE_DATOS!R$5,"INDICAR",F3345=BASE_DATOS!R$6,"INDICAR",F3345=BASE_DATOS!R$8," INDICAR",F3345=BASE_DATOS!R$9," ")</f>
        <v>#NAME?</v>
      </c>
      <c r="H3345" s="121"/>
      <c r="I3345" s="122"/>
      <c r="J3345" s="122"/>
      <c r="K3345" s="122"/>
      <c r="L3345" s="122"/>
      <c r="M3345" s="122"/>
      <c r="N3345" s="123">
        <f t="shared" si="83"/>
        <v>0</v>
      </c>
    </row>
    <row r="3346" spans="1:14" ht="14.5" hidden="1">
      <c r="A3346" s="252"/>
      <c r="B3346" s="137"/>
      <c r="C3346" s="138"/>
      <c r="D3346" s="158"/>
      <c r="E3346" s="140"/>
      <c r="F3346" s="121"/>
      <c r="G3346" s="160" t="e">
        <f ca="1">_xludf.IFS(F3346=BASE_DATOS!R$2,"N/A",F3346=BASE_DATOS!R$3,"N/A",F3346=BASE_DATOS!R$4,"INDICAR",F3346=BASE_DATOS!R$7,"N/A",F3346=BASE_DATOS!R$5,"INDICAR",F3346=BASE_DATOS!R$6,"INDICAR",F3346=BASE_DATOS!R$8," INDICAR",F3346=BASE_DATOS!R$9," ")</f>
        <v>#NAME?</v>
      </c>
      <c r="H3346" s="121"/>
      <c r="I3346" s="122"/>
      <c r="J3346" s="122"/>
      <c r="K3346" s="122"/>
      <c r="L3346" s="122"/>
      <c r="M3346" s="122"/>
      <c r="N3346" s="123">
        <f t="shared" si="83"/>
        <v>0</v>
      </c>
    </row>
    <row r="3347" spans="1:14" ht="14.5" hidden="1">
      <c r="A3347" s="252"/>
      <c r="B3347" s="137"/>
      <c r="C3347" s="138"/>
      <c r="D3347" s="158"/>
      <c r="E3347" s="140"/>
      <c r="F3347" s="121"/>
      <c r="G3347" s="160" t="e">
        <f ca="1">_xludf.IFS(F3347=BASE_DATOS!R$2,"N/A",F3347=BASE_DATOS!R$3,"N/A",F3347=BASE_DATOS!R$4,"INDICAR",F3347=BASE_DATOS!R$7,"N/A",F3347=BASE_DATOS!R$5,"INDICAR",F3347=BASE_DATOS!R$6,"INDICAR",F3347=BASE_DATOS!R$8," INDICAR",F3347=BASE_DATOS!R$9," ")</f>
        <v>#NAME?</v>
      </c>
      <c r="H3347" s="121"/>
      <c r="I3347" s="122"/>
      <c r="J3347" s="122"/>
      <c r="K3347" s="122"/>
      <c r="L3347" s="122"/>
      <c r="M3347" s="122"/>
      <c r="N3347" s="123">
        <f t="shared" si="83"/>
        <v>0</v>
      </c>
    </row>
    <row r="3348" spans="1:14" ht="14.5" hidden="1">
      <c r="A3348" s="252"/>
      <c r="B3348" s="137"/>
      <c r="C3348" s="138"/>
      <c r="D3348" s="158"/>
      <c r="E3348" s="140"/>
      <c r="F3348" s="121"/>
      <c r="G3348" s="160" t="e">
        <f ca="1">_xludf.IFS(F3348=BASE_DATOS!R$2,"N/A",F3348=BASE_DATOS!R$3,"N/A",F3348=BASE_DATOS!R$4,"INDICAR",F3348=BASE_DATOS!R$7,"N/A",F3348=BASE_DATOS!R$5,"INDICAR",F3348=BASE_DATOS!R$6,"INDICAR",F3348=BASE_DATOS!R$8," INDICAR",F3348=BASE_DATOS!R$9," ")</f>
        <v>#NAME?</v>
      </c>
      <c r="H3348" s="121"/>
      <c r="I3348" s="122"/>
      <c r="J3348" s="122"/>
      <c r="K3348" s="122"/>
      <c r="L3348" s="122"/>
      <c r="M3348" s="122"/>
      <c r="N3348" s="123">
        <f t="shared" si="83"/>
        <v>0</v>
      </c>
    </row>
    <row r="3349" spans="1:14" ht="14.5" hidden="1">
      <c r="A3349" s="252"/>
      <c r="B3349" s="137"/>
      <c r="C3349" s="138"/>
      <c r="D3349" s="158"/>
      <c r="E3349" s="140"/>
      <c r="F3349" s="121"/>
      <c r="G3349" s="160" t="e">
        <f ca="1">_xludf.IFS(F3349=BASE_DATOS!R$2,"N/A",F3349=BASE_DATOS!R$3,"N/A",F3349=BASE_DATOS!R$4,"INDICAR",F3349=BASE_DATOS!R$7,"N/A",F3349=BASE_DATOS!R$5,"INDICAR",F3349=BASE_DATOS!R$6,"INDICAR",F3349=BASE_DATOS!R$8," INDICAR",F3349=BASE_DATOS!R$9," ")</f>
        <v>#NAME?</v>
      </c>
      <c r="H3349" s="121"/>
      <c r="I3349" s="122"/>
      <c r="J3349" s="122"/>
      <c r="K3349" s="122"/>
      <c r="L3349" s="122"/>
      <c r="M3349" s="122"/>
      <c r="N3349" s="123">
        <f t="shared" si="83"/>
        <v>0</v>
      </c>
    </row>
    <row r="3350" spans="1:14" ht="14.5" hidden="1">
      <c r="A3350" s="252"/>
      <c r="B3350" s="137"/>
      <c r="C3350" s="138"/>
      <c r="D3350" s="158"/>
      <c r="E3350" s="140"/>
      <c r="F3350" s="121"/>
      <c r="G3350" s="160" t="e">
        <f ca="1">_xludf.IFS(F3350=BASE_DATOS!R$2,"N/A",F3350=BASE_DATOS!R$3,"N/A",F3350=BASE_DATOS!R$4,"INDICAR",F3350=BASE_DATOS!R$7,"N/A",F3350=BASE_DATOS!R$5,"INDICAR",F3350=BASE_DATOS!R$6,"INDICAR",F3350=BASE_DATOS!R$8," INDICAR",F3350=BASE_DATOS!R$9," ")</f>
        <v>#NAME?</v>
      </c>
      <c r="H3350" s="121"/>
      <c r="I3350" s="122"/>
      <c r="J3350" s="122"/>
      <c r="K3350" s="122"/>
      <c r="L3350" s="122"/>
      <c r="M3350" s="122"/>
      <c r="N3350" s="123">
        <f t="shared" si="83"/>
        <v>0</v>
      </c>
    </row>
    <row r="3351" spans="1:14" ht="14.5" hidden="1">
      <c r="A3351" s="252"/>
      <c r="B3351" s="137"/>
      <c r="C3351" s="138"/>
      <c r="D3351" s="158"/>
      <c r="E3351" s="140"/>
      <c r="F3351" s="121"/>
      <c r="G3351" s="160" t="e">
        <f ca="1">_xludf.IFS(F3351=BASE_DATOS!R$2,"N/A",F3351=BASE_DATOS!R$3,"N/A",F3351=BASE_DATOS!R$4,"INDICAR",F3351=BASE_DATOS!R$7,"N/A",F3351=BASE_DATOS!R$5,"INDICAR",F3351=BASE_DATOS!R$6,"INDICAR",F3351=BASE_DATOS!R$8," INDICAR",F3351=BASE_DATOS!R$9," ")</f>
        <v>#NAME?</v>
      </c>
      <c r="H3351" s="121"/>
      <c r="I3351" s="122"/>
      <c r="J3351" s="122"/>
      <c r="K3351" s="122"/>
      <c r="L3351" s="122"/>
      <c r="M3351" s="122"/>
      <c r="N3351" s="123">
        <f t="shared" si="83"/>
        <v>0</v>
      </c>
    </row>
    <row r="3352" spans="1:14" ht="14.5" hidden="1">
      <c r="A3352" s="252"/>
      <c r="B3352" s="137"/>
      <c r="C3352" s="138"/>
      <c r="D3352" s="158"/>
      <c r="E3352" s="140"/>
      <c r="F3352" s="121"/>
      <c r="G3352" s="160" t="e">
        <f ca="1">_xludf.IFS(F3352=BASE_DATOS!R$2,"N/A",F3352=BASE_DATOS!R$3,"N/A",F3352=BASE_DATOS!R$4,"INDICAR",F3352=BASE_DATOS!R$7,"N/A",F3352=BASE_DATOS!R$5,"INDICAR",F3352=BASE_DATOS!R$6,"INDICAR",F3352=BASE_DATOS!R$8," INDICAR",F3352=BASE_DATOS!R$9," ")</f>
        <v>#NAME?</v>
      </c>
      <c r="H3352" s="121"/>
      <c r="I3352" s="122"/>
      <c r="J3352" s="122"/>
      <c r="K3352" s="122"/>
      <c r="L3352" s="122"/>
      <c r="M3352" s="122"/>
      <c r="N3352" s="123">
        <f t="shared" si="83"/>
        <v>0</v>
      </c>
    </row>
    <row r="3353" spans="1:14" ht="14.5" hidden="1">
      <c r="A3353" s="253"/>
      <c r="B3353" s="137"/>
      <c r="C3353" s="140"/>
      <c r="D3353" s="158"/>
      <c r="E3353" s="140"/>
      <c r="F3353" s="121"/>
      <c r="G3353" s="160" t="e">
        <f ca="1">_xludf.IFS(F3353=BASE_DATOS!R$2,"N/A",F3353=BASE_DATOS!R$3,"N/A",F3353=BASE_DATOS!R$4,"INDICAR",F3353=BASE_DATOS!R$7,"N/A",F3353=BASE_DATOS!R$5,"INDICAR",F3353=BASE_DATOS!R$6,"INDICAR",F3353=BASE_DATOS!R$8," INDICAR",F3353=BASE_DATOS!R$9," ")</f>
        <v>#NAME?</v>
      </c>
      <c r="H3353" s="121"/>
      <c r="I3353" s="122"/>
      <c r="J3353" s="122"/>
      <c r="K3353" s="122"/>
      <c r="L3353" s="122"/>
      <c r="M3353" s="122"/>
      <c r="N3353" s="123">
        <f t="shared" si="83"/>
        <v>0</v>
      </c>
    </row>
    <row r="3354" spans="1:14" ht="14.5" hidden="1">
      <c r="A3354" s="142"/>
      <c r="B3354" s="143"/>
      <c r="C3354" s="142"/>
      <c r="D3354" s="142"/>
      <c r="E3354" s="142"/>
      <c r="F3354" s="142"/>
      <c r="G3354" s="142"/>
      <c r="H3354" s="142"/>
      <c r="I3354" s="142"/>
      <c r="J3354" s="143"/>
      <c r="K3354" s="143"/>
      <c r="L3354" s="143"/>
      <c r="M3354" s="143"/>
      <c r="N3354" s="144"/>
    </row>
    <row r="3355" spans="1:14" ht="14.5" hidden="1">
      <c r="A3355" s="145"/>
      <c r="B3355" s="146"/>
      <c r="C3355" s="145"/>
      <c r="D3355" s="145"/>
      <c r="E3355" s="145"/>
      <c r="F3355" s="145"/>
      <c r="G3355" s="145"/>
      <c r="H3355" s="145"/>
      <c r="I3355" s="145"/>
      <c r="J3355" s="146"/>
      <c r="K3355" s="146"/>
      <c r="L3355" s="146"/>
      <c r="M3355" s="146"/>
      <c r="N3355" s="166"/>
    </row>
    <row r="3356" spans="1:14" ht="20.25" hidden="1" customHeight="1">
      <c r="A3356" s="254" t="s">
        <v>413</v>
      </c>
      <c r="B3356" s="255"/>
      <c r="C3356" s="254"/>
      <c r="D3356" s="256"/>
      <c r="E3356" s="256"/>
      <c r="F3356" s="256"/>
      <c r="G3356" s="256"/>
      <c r="H3356" s="256"/>
      <c r="I3356" s="256"/>
      <c r="J3356" s="256"/>
      <c r="K3356" s="256"/>
      <c r="L3356" s="256"/>
      <c r="M3356" s="256"/>
      <c r="N3356" s="255"/>
    </row>
    <row r="3357" spans="1:14" ht="31" hidden="1">
      <c r="A3357" s="99" t="s">
        <v>19</v>
      </c>
      <c r="B3357" s="257"/>
      <c r="C3357" s="255"/>
      <c r="D3357" s="99" t="s">
        <v>447</v>
      </c>
      <c r="E3357" s="258" t="e">
        <f t="array" ref="E3357">INDEX(BASE_DATOS!U$2:U$103,MATCH(C3356,BASE_DATOS!W$2:W$103,0))</f>
        <v>#N/A</v>
      </c>
      <c r="F3357" s="256"/>
      <c r="G3357" s="256"/>
      <c r="H3357" s="256"/>
      <c r="I3357" s="256"/>
      <c r="J3357" s="256"/>
      <c r="K3357" s="256"/>
      <c r="L3357" s="256"/>
      <c r="M3357" s="256"/>
      <c r="N3357" s="255"/>
    </row>
    <row r="3358" spans="1:14" ht="34.5" hidden="1" customHeight="1">
      <c r="A3358" s="259" t="s">
        <v>415</v>
      </c>
      <c r="B3358" s="260"/>
      <c r="C3358" s="261"/>
      <c r="D3358" s="262"/>
      <c r="E3358" s="268" t="s">
        <v>416</v>
      </c>
      <c r="F3358" s="273" t="e">
        <f t="array" ref="F3358">INDEX(BASE_DATOS!Y$2:Y$103,MATCH(B3358,BASE_DATOS!X$2:X$103,0))</f>
        <v>#N/A</v>
      </c>
      <c r="G3358" s="247"/>
      <c r="H3358" s="247"/>
      <c r="I3358" s="274" t="s">
        <v>417</v>
      </c>
      <c r="J3358" s="283" t="e">
        <f t="array" ref="J3358">INDEX(BASE_DATOS!Z$2:Z$103,MATCH(B3358,BASE_DATOS!X$2:X$103,0))</f>
        <v>#N/A</v>
      </c>
      <c r="K3358" s="256"/>
      <c r="L3358" s="256"/>
      <c r="M3358" s="256"/>
      <c r="N3358" s="255"/>
    </row>
    <row r="3359" spans="1:14" ht="34.5" hidden="1" customHeight="1">
      <c r="A3359" s="252"/>
      <c r="B3359" s="263"/>
      <c r="C3359" s="247"/>
      <c r="D3359" s="264"/>
      <c r="E3359" s="252"/>
      <c r="F3359" s="247"/>
      <c r="G3359" s="247"/>
      <c r="H3359" s="247"/>
      <c r="I3359" s="252"/>
      <c r="J3359" s="276"/>
      <c r="K3359" s="256"/>
      <c r="L3359" s="256"/>
      <c r="M3359" s="256"/>
      <c r="N3359" s="255"/>
    </row>
    <row r="3360" spans="1:14" ht="34.5" hidden="1" customHeight="1">
      <c r="A3360" s="252"/>
      <c r="B3360" s="263"/>
      <c r="C3360" s="247"/>
      <c r="D3360" s="264"/>
      <c r="E3360" s="252"/>
      <c r="F3360" s="247"/>
      <c r="G3360" s="247"/>
      <c r="H3360" s="247"/>
      <c r="I3360" s="252"/>
      <c r="J3360" s="276"/>
      <c r="K3360" s="256"/>
      <c r="L3360" s="256"/>
      <c r="M3360" s="256"/>
      <c r="N3360" s="255"/>
    </row>
    <row r="3361" spans="1:14" ht="34.5" hidden="1" customHeight="1">
      <c r="A3361" s="253"/>
      <c r="B3361" s="265"/>
      <c r="C3361" s="266"/>
      <c r="D3361" s="267"/>
      <c r="E3361" s="253"/>
      <c r="F3361" s="266"/>
      <c r="G3361" s="266"/>
      <c r="H3361" s="266"/>
      <c r="I3361" s="253"/>
      <c r="J3361" s="276"/>
      <c r="K3361" s="256"/>
      <c r="L3361" s="256"/>
      <c r="M3361" s="256"/>
      <c r="N3361" s="255"/>
    </row>
    <row r="3362" spans="1:14" ht="20.25" hidden="1" customHeight="1">
      <c r="A3362" s="269" t="s">
        <v>418</v>
      </c>
      <c r="B3362" s="269" t="s">
        <v>419</v>
      </c>
      <c r="C3362" s="270" t="s">
        <v>420</v>
      </c>
      <c r="D3362" s="269" t="s">
        <v>421</v>
      </c>
      <c r="E3362" s="269" t="s">
        <v>422</v>
      </c>
      <c r="F3362" s="272" t="s">
        <v>16</v>
      </c>
      <c r="G3362" s="269" t="s">
        <v>423</v>
      </c>
      <c r="H3362" s="269" t="s">
        <v>424</v>
      </c>
      <c r="I3362" s="271" t="s">
        <v>425</v>
      </c>
      <c r="J3362" s="256"/>
      <c r="K3362" s="256"/>
      <c r="L3362" s="256"/>
      <c r="M3362" s="256"/>
      <c r="N3362" s="255"/>
    </row>
    <row r="3363" spans="1:14" ht="20.25" hidden="1" customHeight="1">
      <c r="A3363" s="253"/>
      <c r="B3363" s="253"/>
      <c r="C3363" s="253"/>
      <c r="D3363" s="253"/>
      <c r="E3363" s="253"/>
      <c r="F3363" s="265"/>
      <c r="G3363" s="253"/>
      <c r="H3363" s="253"/>
      <c r="I3363" s="100">
        <v>2023</v>
      </c>
      <c r="J3363" s="100">
        <v>2024</v>
      </c>
      <c r="K3363" s="100">
        <v>2025</v>
      </c>
      <c r="L3363" s="100">
        <v>2026</v>
      </c>
      <c r="M3363" s="100">
        <v>2027</v>
      </c>
      <c r="N3363" s="148" t="s">
        <v>426</v>
      </c>
    </row>
    <row r="3364" spans="1:14" ht="14.5" hidden="1">
      <c r="A3364" s="251"/>
      <c r="B3364" s="137"/>
      <c r="C3364" s="138"/>
      <c r="D3364" s="158"/>
      <c r="E3364" s="140"/>
      <c r="F3364" s="121"/>
      <c r="G3364" s="141" t="e">
        <f ca="1">_xludf.IFS(F3364=BASE_DATOS!R$2,"N/A",F3364=BASE_DATOS!R$3,"N/A",F3364=BASE_DATOS!R$4,"INDICAR",F3364=BASE_DATOS!R$7,"N/A",F3364=BASE_DATOS!R$5,"INDICAR",F3364=BASE_DATOS!R$6,"INDICAR",F3364=BASE_DATOS!R$8," INDICAR",F3364=BASE_DATOS!R$9," ")</f>
        <v>#NAME?</v>
      </c>
      <c r="H3364" s="121"/>
      <c r="I3364" s="122"/>
      <c r="J3364" s="122"/>
      <c r="K3364" s="122"/>
      <c r="L3364" s="122"/>
      <c r="M3364" s="122"/>
      <c r="N3364" s="123">
        <f t="shared" ref="N3364:N3396" si="84">SUM(I3364:M3364)</f>
        <v>0</v>
      </c>
    </row>
    <row r="3365" spans="1:14" ht="14.5" hidden="1">
      <c r="A3365" s="252"/>
      <c r="B3365" s="137"/>
      <c r="C3365" s="138"/>
      <c r="D3365" s="158"/>
      <c r="E3365" s="140"/>
      <c r="F3365" s="121"/>
      <c r="G3365" s="160" t="e">
        <f ca="1">_xludf.IFS(F3365=BASE_DATOS!R$2,"N/A",F3365=BASE_DATOS!R$3,"N/A",F3365=BASE_DATOS!R$4,"INDICAR",F3365=BASE_DATOS!R$7,"N/A",F3365=BASE_DATOS!R$5,"INDICAR",F3365=BASE_DATOS!R$6,"INDICAR",F3365=BASE_DATOS!R$8," INDICAR",F3365=BASE_DATOS!R$9," ")</f>
        <v>#NAME?</v>
      </c>
      <c r="H3365" s="121"/>
      <c r="I3365" s="122"/>
      <c r="J3365" s="122"/>
      <c r="K3365" s="122"/>
      <c r="L3365" s="122"/>
      <c r="M3365" s="122"/>
      <c r="N3365" s="123">
        <f t="shared" si="84"/>
        <v>0</v>
      </c>
    </row>
    <row r="3366" spans="1:14" ht="14.5" hidden="1">
      <c r="A3366" s="252"/>
      <c r="B3366" s="137"/>
      <c r="C3366" s="138"/>
      <c r="D3366" s="158"/>
      <c r="E3366" s="140"/>
      <c r="F3366" s="121"/>
      <c r="G3366" s="160" t="e">
        <f ca="1">_xludf.IFS(F3366=BASE_DATOS!R$2,"N/A",F3366=BASE_DATOS!R$3,"N/A",F3366=BASE_DATOS!R$4,"INDICAR",F3366=BASE_DATOS!R$7,"N/A",F3366=BASE_DATOS!R$5,"INDICAR",F3366=BASE_DATOS!R$6,"INDICAR",F3366=BASE_DATOS!R$8," INDICAR",F3366=BASE_DATOS!R$9," ")</f>
        <v>#NAME?</v>
      </c>
      <c r="H3366" s="121"/>
      <c r="I3366" s="122"/>
      <c r="J3366" s="122"/>
      <c r="K3366" s="122"/>
      <c r="L3366" s="122"/>
      <c r="M3366" s="122"/>
      <c r="N3366" s="123">
        <f t="shared" si="84"/>
        <v>0</v>
      </c>
    </row>
    <row r="3367" spans="1:14" ht="14.5" hidden="1">
      <c r="A3367" s="252"/>
      <c r="B3367" s="137"/>
      <c r="C3367" s="138"/>
      <c r="D3367" s="158"/>
      <c r="E3367" s="140"/>
      <c r="F3367" s="121"/>
      <c r="G3367" s="160" t="e">
        <f ca="1">_xludf.IFS(F3367=BASE_DATOS!R$2,"N/A",F3367=BASE_DATOS!R$3,"N/A",F3367=BASE_DATOS!R$4,"INDICAR",F3367=BASE_DATOS!R$7,"N/A",F3367=BASE_DATOS!R$5,"INDICAR",F3367=BASE_DATOS!R$6,"INDICAR",F3367=BASE_DATOS!R$8," INDICAR",F3367=BASE_DATOS!R$9," ")</f>
        <v>#NAME?</v>
      </c>
      <c r="H3367" s="121"/>
      <c r="I3367" s="122"/>
      <c r="J3367" s="122"/>
      <c r="K3367" s="122"/>
      <c r="L3367" s="122"/>
      <c r="M3367" s="122"/>
      <c r="N3367" s="123">
        <f t="shared" si="84"/>
        <v>0</v>
      </c>
    </row>
    <row r="3368" spans="1:14" ht="14.5" hidden="1">
      <c r="A3368" s="252"/>
      <c r="B3368" s="137"/>
      <c r="C3368" s="138"/>
      <c r="D3368" s="158"/>
      <c r="E3368" s="140"/>
      <c r="F3368" s="121"/>
      <c r="G3368" s="160" t="e">
        <f ca="1">_xludf.IFS(F3368=BASE_DATOS!R$2,"N/A",F3368=BASE_DATOS!R$3,"N/A",F3368=BASE_DATOS!R$4,"INDICAR",F3368=BASE_DATOS!R$7,"N/A",F3368=BASE_DATOS!R$5,"INDICAR",F3368=BASE_DATOS!R$6,"INDICAR",F3368=BASE_DATOS!R$8," INDICAR",F3368=BASE_DATOS!R$9," ")</f>
        <v>#NAME?</v>
      </c>
      <c r="H3368" s="121"/>
      <c r="I3368" s="122"/>
      <c r="J3368" s="122"/>
      <c r="K3368" s="122"/>
      <c r="L3368" s="122"/>
      <c r="M3368" s="122"/>
      <c r="N3368" s="123">
        <f t="shared" si="84"/>
        <v>0</v>
      </c>
    </row>
    <row r="3369" spans="1:14" ht="14.5" hidden="1">
      <c r="A3369" s="252"/>
      <c r="B3369" s="137"/>
      <c r="C3369" s="138"/>
      <c r="D3369" s="158"/>
      <c r="E3369" s="140"/>
      <c r="F3369" s="121"/>
      <c r="G3369" s="160" t="e">
        <f ca="1">_xludf.IFS(F3369=BASE_DATOS!R$2,"N/A",F3369=BASE_DATOS!R$3,"N/A",F3369=BASE_DATOS!R$4,"INDICAR",F3369=BASE_DATOS!R$7,"N/A",F3369=BASE_DATOS!R$5,"INDICAR",F3369=BASE_DATOS!R$6,"INDICAR",F3369=BASE_DATOS!R$8," INDICAR",F3369=BASE_DATOS!R$9," ")</f>
        <v>#NAME?</v>
      </c>
      <c r="H3369" s="121"/>
      <c r="I3369" s="122"/>
      <c r="J3369" s="122"/>
      <c r="K3369" s="122"/>
      <c r="L3369" s="122"/>
      <c r="M3369" s="122"/>
      <c r="N3369" s="123">
        <f t="shared" si="84"/>
        <v>0</v>
      </c>
    </row>
    <row r="3370" spans="1:14" ht="14.5" hidden="1">
      <c r="A3370" s="252"/>
      <c r="B3370" s="137"/>
      <c r="C3370" s="138"/>
      <c r="D3370" s="158"/>
      <c r="E3370" s="140"/>
      <c r="F3370" s="121"/>
      <c r="G3370" s="160" t="e">
        <f ca="1">_xludf.IFS(F3370=BASE_DATOS!R$2,"N/A",F3370=BASE_DATOS!R$3,"N/A",F3370=BASE_DATOS!R$4,"INDICAR",F3370=BASE_DATOS!R$7,"N/A",F3370=BASE_DATOS!R$5,"INDICAR",F3370=BASE_DATOS!R$6,"INDICAR",F3370=BASE_DATOS!R$8," INDICAR",F3370=BASE_DATOS!R$9," ")</f>
        <v>#NAME?</v>
      </c>
      <c r="H3370" s="121"/>
      <c r="I3370" s="122"/>
      <c r="J3370" s="122"/>
      <c r="K3370" s="122"/>
      <c r="L3370" s="122"/>
      <c r="M3370" s="122"/>
      <c r="N3370" s="123">
        <f t="shared" si="84"/>
        <v>0</v>
      </c>
    </row>
    <row r="3371" spans="1:14" ht="14.5" hidden="1">
      <c r="A3371" s="252"/>
      <c r="B3371" s="137"/>
      <c r="C3371" s="138"/>
      <c r="D3371" s="158"/>
      <c r="E3371" s="140"/>
      <c r="F3371" s="121"/>
      <c r="G3371" s="160" t="e">
        <f ca="1">_xludf.IFS(F3371=BASE_DATOS!R$2,"N/A",F3371=BASE_DATOS!R$3,"N/A",F3371=BASE_DATOS!R$4,"INDICAR",F3371=BASE_DATOS!R$7,"N/A",F3371=BASE_DATOS!R$5,"INDICAR",F3371=BASE_DATOS!R$6,"INDICAR",F3371=BASE_DATOS!R$8," INDICAR",F3371=BASE_DATOS!R$9," ")</f>
        <v>#NAME?</v>
      </c>
      <c r="H3371" s="121"/>
      <c r="I3371" s="122"/>
      <c r="J3371" s="122"/>
      <c r="K3371" s="122"/>
      <c r="L3371" s="122"/>
      <c r="M3371" s="122"/>
      <c r="N3371" s="123">
        <f t="shared" si="84"/>
        <v>0</v>
      </c>
    </row>
    <row r="3372" spans="1:14" ht="14.5" hidden="1">
      <c r="A3372" s="252"/>
      <c r="B3372" s="137"/>
      <c r="C3372" s="138"/>
      <c r="D3372" s="158"/>
      <c r="E3372" s="140"/>
      <c r="F3372" s="121"/>
      <c r="G3372" s="160" t="e">
        <f ca="1">_xludf.IFS(F3372=BASE_DATOS!R$2,"N/A",F3372=BASE_DATOS!R$3,"N/A",F3372=BASE_DATOS!R$4,"INDICAR",F3372=BASE_DATOS!R$7,"N/A",F3372=BASE_DATOS!R$5,"INDICAR",F3372=BASE_DATOS!R$6,"INDICAR",F3372=BASE_DATOS!R$8," INDICAR",F3372=BASE_DATOS!R$9," ")</f>
        <v>#NAME?</v>
      </c>
      <c r="H3372" s="121"/>
      <c r="I3372" s="122"/>
      <c r="J3372" s="122"/>
      <c r="K3372" s="122"/>
      <c r="L3372" s="122"/>
      <c r="M3372" s="122"/>
      <c r="N3372" s="123">
        <f t="shared" si="84"/>
        <v>0</v>
      </c>
    </row>
    <row r="3373" spans="1:14" ht="14.5" hidden="1">
      <c r="A3373" s="252"/>
      <c r="B3373" s="137"/>
      <c r="C3373" s="138"/>
      <c r="D3373" s="158"/>
      <c r="E3373" s="140"/>
      <c r="F3373" s="121"/>
      <c r="G3373" s="160" t="e">
        <f ca="1">_xludf.IFS(F3373=BASE_DATOS!R$2,"N/A",F3373=BASE_DATOS!R$3,"N/A",F3373=BASE_DATOS!R$4,"INDICAR",F3373=BASE_DATOS!R$7,"N/A",F3373=BASE_DATOS!R$5,"INDICAR",F3373=BASE_DATOS!R$6,"INDICAR",F3373=BASE_DATOS!R$8," INDICAR",F3373=BASE_DATOS!R$9," ")</f>
        <v>#NAME?</v>
      </c>
      <c r="H3373" s="121"/>
      <c r="I3373" s="122"/>
      <c r="J3373" s="122"/>
      <c r="K3373" s="122"/>
      <c r="L3373" s="122"/>
      <c r="M3373" s="122"/>
      <c r="N3373" s="123">
        <f t="shared" si="84"/>
        <v>0</v>
      </c>
    </row>
    <row r="3374" spans="1:14" ht="14.5" hidden="1">
      <c r="A3374" s="253"/>
      <c r="B3374" s="137"/>
      <c r="C3374" s="140"/>
      <c r="D3374" s="158"/>
      <c r="E3374" s="140"/>
      <c r="F3374" s="121"/>
      <c r="G3374" s="160" t="e">
        <f ca="1">_xludf.IFS(F3374=BASE_DATOS!R$2,"N/A",F3374=BASE_DATOS!R$3,"N/A",F3374=BASE_DATOS!R$4,"INDICAR",F3374=BASE_DATOS!R$7,"N/A",F3374=BASE_DATOS!R$5,"INDICAR",F3374=BASE_DATOS!R$6,"INDICAR",F3374=BASE_DATOS!R$8," INDICAR",F3374=BASE_DATOS!R$9," ")</f>
        <v>#NAME?</v>
      </c>
      <c r="H3374" s="121"/>
      <c r="I3374" s="122"/>
      <c r="J3374" s="122"/>
      <c r="K3374" s="122"/>
      <c r="L3374" s="122"/>
      <c r="M3374" s="122"/>
      <c r="N3374" s="123">
        <f t="shared" si="84"/>
        <v>0</v>
      </c>
    </row>
    <row r="3375" spans="1:14" ht="14.5" hidden="1">
      <c r="A3375" s="251"/>
      <c r="B3375" s="137"/>
      <c r="C3375" s="138"/>
      <c r="D3375" s="158"/>
      <c r="E3375" s="140"/>
      <c r="F3375" s="121"/>
      <c r="G3375" s="160" t="e">
        <f ca="1">_xludf.IFS(F3375=BASE_DATOS!R$2,"N/A",F3375=BASE_DATOS!R$3,"N/A",F3375=BASE_DATOS!R$4,"INDICAR",F3375=BASE_DATOS!R$7,"N/A",F3375=BASE_DATOS!R$5,"INDICAR",F3375=BASE_DATOS!R$6,"INDICAR",F3375=BASE_DATOS!R$8," INDICAR",F3375=BASE_DATOS!R$9," ")</f>
        <v>#NAME?</v>
      </c>
      <c r="H3375" s="121"/>
      <c r="I3375" s="122"/>
      <c r="J3375" s="122"/>
      <c r="K3375" s="122"/>
      <c r="L3375" s="122"/>
      <c r="M3375" s="122"/>
      <c r="N3375" s="123">
        <f t="shared" si="84"/>
        <v>0</v>
      </c>
    </row>
    <row r="3376" spans="1:14" ht="14.5" hidden="1">
      <c r="A3376" s="252"/>
      <c r="B3376" s="137"/>
      <c r="C3376" s="138"/>
      <c r="D3376" s="158"/>
      <c r="E3376" s="140"/>
      <c r="F3376" s="121"/>
      <c r="G3376" s="160" t="e">
        <f ca="1">_xludf.IFS(F3376=BASE_DATOS!R$2,"N/A",F3376=BASE_DATOS!R$3,"N/A",F3376=BASE_DATOS!R$4,"INDICAR",F3376=BASE_DATOS!R$7,"N/A",F3376=BASE_DATOS!R$5,"INDICAR",F3376=BASE_DATOS!R$6,"INDICAR",F3376=BASE_DATOS!R$8," INDICAR",F3376=BASE_DATOS!R$9," ")</f>
        <v>#NAME?</v>
      </c>
      <c r="H3376" s="121"/>
      <c r="I3376" s="122"/>
      <c r="J3376" s="122"/>
      <c r="K3376" s="122"/>
      <c r="L3376" s="122"/>
      <c r="M3376" s="122"/>
      <c r="N3376" s="123">
        <f t="shared" si="84"/>
        <v>0</v>
      </c>
    </row>
    <row r="3377" spans="1:14" ht="14.5" hidden="1">
      <c r="A3377" s="252"/>
      <c r="B3377" s="137"/>
      <c r="C3377" s="138"/>
      <c r="D3377" s="158"/>
      <c r="E3377" s="140"/>
      <c r="F3377" s="121"/>
      <c r="G3377" s="160" t="e">
        <f ca="1">_xludf.IFS(F3377=BASE_DATOS!R$2,"N/A",F3377=BASE_DATOS!R$3,"N/A",F3377=BASE_DATOS!R$4,"INDICAR",F3377=BASE_DATOS!R$7,"N/A",F3377=BASE_DATOS!R$5,"INDICAR",F3377=BASE_DATOS!R$6,"INDICAR",F3377=BASE_DATOS!R$8," INDICAR",F3377=BASE_DATOS!R$9," ")</f>
        <v>#NAME?</v>
      </c>
      <c r="H3377" s="121"/>
      <c r="I3377" s="122"/>
      <c r="J3377" s="122"/>
      <c r="K3377" s="122"/>
      <c r="L3377" s="122"/>
      <c r="M3377" s="122"/>
      <c r="N3377" s="123">
        <f t="shared" si="84"/>
        <v>0</v>
      </c>
    </row>
    <row r="3378" spans="1:14" ht="14.5" hidden="1">
      <c r="A3378" s="252"/>
      <c r="B3378" s="137"/>
      <c r="C3378" s="138"/>
      <c r="D3378" s="158"/>
      <c r="E3378" s="140"/>
      <c r="F3378" s="121"/>
      <c r="G3378" s="160" t="e">
        <f ca="1">_xludf.IFS(F3378=BASE_DATOS!R$2,"N/A",F3378=BASE_DATOS!R$3,"N/A",F3378=BASE_DATOS!R$4,"INDICAR",F3378=BASE_DATOS!R$7,"N/A",F3378=BASE_DATOS!R$5,"INDICAR",F3378=BASE_DATOS!R$6,"INDICAR",F3378=BASE_DATOS!R$8," INDICAR",F3378=BASE_DATOS!R$9," ")</f>
        <v>#NAME?</v>
      </c>
      <c r="H3378" s="121"/>
      <c r="I3378" s="122"/>
      <c r="J3378" s="122"/>
      <c r="K3378" s="122"/>
      <c r="L3378" s="122"/>
      <c r="M3378" s="122"/>
      <c r="N3378" s="123">
        <f t="shared" si="84"/>
        <v>0</v>
      </c>
    </row>
    <row r="3379" spans="1:14" ht="14.5" hidden="1">
      <c r="A3379" s="252"/>
      <c r="B3379" s="137"/>
      <c r="C3379" s="138"/>
      <c r="D3379" s="158"/>
      <c r="E3379" s="140"/>
      <c r="F3379" s="121"/>
      <c r="G3379" s="160" t="e">
        <f ca="1">_xludf.IFS(F3379=BASE_DATOS!R$2,"N/A",F3379=BASE_DATOS!R$3,"N/A",F3379=BASE_DATOS!R$4,"INDICAR",F3379=BASE_DATOS!R$7,"N/A",F3379=BASE_DATOS!R$5,"INDICAR",F3379=BASE_DATOS!R$6,"INDICAR",F3379=BASE_DATOS!R$8," INDICAR",F3379=BASE_DATOS!R$9," ")</f>
        <v>#NAME?</v>
      </c>
      <c r="H3379" s="121"/>
      <c r="I3379" s="122"/>
      <c r="J3379" s="122"/>
      <c r="K3379" s="122"/>
      <c r="L3379" s="122"/>
      <c r="M3379" s="122"/>
      <c r="N3379" s="123">
        <f t="shared" si="84"/>
        <v>0</v>
      </c>
    </row>
    <row r="3380" spans="1:14" ht="14.5" hidden="1">
      <c r="A3380" s="252"/>
      <c r="B3380" s="137"/>
      <c r="C3380" s="138"/>
      <c r="D3380" s="158"/>
      <c r="E3380" s="140"/>
      <c r="F3380" s="121"/>
      <c r="G3380" s="160" t="e">
        <f ca="1">_xludf.IFS(F3380=BASE_DATOS!R$2,"N/A",F3380=BASE_DATOS!R$3,"N/A",F3380=BASE_DATOS!R$4,"INDICAR",F3380=BASE_DATOS!R$7,"N/A",F3380=BASE_DATOS!R$5,"INDICAR",F3380=BASE_DATOS!R$6,"INDICAR",F3380=BASE_DATOS!R$8," INDICAR",F3380=BASE_DATOS!R$9," ")</f>
        <v>#NAME?</v>
      </c>
      <c r="H3380" s="121"/>
      <c r="I3380" s="122"/>
      <c r="J3380" s="122"/>
      <c r="K3380" s="122"/>
      <c r="L3380" s="122"/>
      <c r="M3380" s="122"/>
      <c r="N3380" s="123">
        <f t="shared" si="84"/>
        <v>0</v>
      </c>
    </row>
    <row r="3381" spans="1:14" ht="14.5" hidden="1">
      <c r="A3381" s="252"/>
      <c r="B3381" s="137"/>
      <c r="C3381" s="138"/>
      <c r="D3381" s="158"/>
      <c r="E3381" s="140"/>
      <c r="F3381" s="121"/>
      <c r="G3381" s="160" t="e">
        <f ca="1">_xludf.IFS(F3381=BASE_DATOS!R$2,"N/A",F3381=BASE_DATOS!R$3,"N/A",F3381=BASE_DATOS!R$4,"INDICAR",F3381=BASE_DATOS!R$7,"N/A",F3381=BASE_DATOS!R$5,"INDICAR",F3381=BASE_DATOS!R$6,"INDICAR",F3381=BASE_DATOS!R$8," INDICAR",F3381=BASE_DATOS!R$9," ")</f>
        <v>#NAME?</v>
      </c>
      <c r="H3381" s="121"/>
      <c r="I3381" s="122"/>
      <c r="J3381" s="122"/>
      <c r="K3381" s="122"/>
      <c r="L3381" s="122"/>
      <c r="M3381" s="122"/>
      <c r="N3381" s="123">
        <f t="shared" si="84"/>
        <v>0</v>
      </c>
    </row>
    <row r="3382" spans="1:14" ht="14.5" hidden="1">
      <c r="A3382" s="252"/>
      <c r="B3382" s="137"/>
      <c r="C3382" s="138"/>
      <c r="D3382" s="158"/>
      <c r="E3382" s="140"/>
      <c r="F3382" s="121"/>
      <c r="G3382" s="160" t="e">
        <f ca="1">_xludf.IFS(F3382=BASE_DATOS!R$2,"N/A",F3382=BASE_DATOS!R$3,"N/A",F3382=BASE_DATOS!R$4,"INDICAR",F3382=BASE_DATOS!R$7,"N/A",F3382=BASE_DATOS!R$5,"INDICAR",F3382=BASE_DATOS!R$6,"INDICAR",F3382=BASE_DATOS!R$8," INDICAR",F3382=BASE_DATOS!R$9," ")</f>
        <v>#NAME?</v>
      </c>
      <c r="H3382" s="121"/>
      <c r="I3382" s="122"/>
      <c r="J3382" s="122"/>
      <c r="K3382" s="122"/>
      <c r="L3382" s="122"/>
      <c r="M3382" s="122"/>
      <c r="N3382" s="123">
        <f t="shared" si="84"/>
        <v>0</v>
      </c>
    </row>
    <row r="3383" spans="1:14" ht="14.5" hidden="1">
      <c r="A3383" s="252"/>
      <c r="B3383" s="137"/>
      <c r="C3383" s="138"/>
      <c r="D3383" s="158"/>
      <c r="E3383" s="140"/>
      <c r="F3383" s="121"/>
      <c r="G3383" s="160" t="e">
        <f ca="1">_xludf.IFS(F3383=BASE_DATOS!R$2,"N/A",F3383=BASE_DATOS!R$3,"N/A",F3383=BASE_DATOS!R$4,"INDICAR",F3383=BASE_DATOS!R$7,"N/A",F3383=BASE_DATOS!R$5,"INDICAR",F3383=BASE_DATOS!R$6,"INDICAR",F3383=BASE_DATOS!R$8," INDICAR",F3383=BASE_DATOS!R$9," ")</f>
        <v>#NAME?</v>
      </c>
      <c r="H3383" s="121"/>
      <c r="I3383" s="122"/>
      <c r="J3383" s="122"/>
      <c r="K3383" s="122"/>
      <c r="L3383" s="122"/>
      <c r="M3383" s="122"/>
      <c r="N3383" s="123">
        <f t="shared" si="84"/>
        <v>0</v>
      </c>
    </row>
    <row r="3384" spans="1:14" ht="14.5" hidden="1">
      <c r="A3384" s="252"/>
      <c r="B3384" s="137"/>
      <c r="C3384" s="138"/>
      <c r="D3384" s="158"/>
      <c r="E3384" s="140"/>
      <c r="F3384" s="121"/>
      <c r="G3384" s="160" t="e">
        <f ca="1">_xludf.IFS(F3384=BASE_DATOS!R$2,"N/A",F3384=BASE_DATOS!R$3,"N/A",F3384=BASE_DATOS!R$4,"INDICAR",F3384=BASE_DATOS!R$7,"N/A",F3384=BASE_DATOS!R$5,"INDICAR",F3384=BASE_DATOS!R$6,"INDICAR",F3384=BASE_DATOS!R$8," INDICAR",F3384=BASE_DATOS!R$9," ")</f>
        <v>#NAME?</v>
      </c>
      <c r="H3384" s="121"/>
      <c r="I3384" s="122"/>
      <c r="J3384" s="122"/>
      <c r="K3384" s="122"/>
      <c r="L3384" s="122"/>
      <c r="M3384" s="122"/>
      <c r="N3384" s="123">
        <f t="shared" si="84"/>
        <v>0</v>
      </c>
    </row>
    <row r="3385" spans="1:14" ht="14.5" hidden="1">
      <c r="A3385" s="253"/>
      <c r="B3385" s="137"/>
      <c r="C3385" s="140"/>
      <c r="D3385" s="158"/>
      <c r="E3385" s="140"/>
      <c r="F3385" s="121"/>
      <c r="G3385" s="160" t="e">
        <f ca="1">_xludf.IFS(F3385=BASE_DATOS!R$2,"N/A",F3385=BASE_DATOS!R$3,"N/A",F3385=BASE_DATOS!R$4,"INDICAR",F3385=BASE_DATOS!R$7,"N/A",F3385=BASE_DATOS!R$5,"INDICAR",F3385=BASE_DATOS!R$6,"INDICAR",F3385=BASE_DATOS!R$8," INDICAR",F3385=BASE_DATOS!R$9," ")</f>
        <v>#NAME?</v>
      </c>
      <c r="H3385" s="121"/>
      <c r="I3385" s="122"/>
      <c r="J3385" s="122"/>
      <c r="K3385" s="122"/>
      <c r="L3385" s="122"/>
      <c r="M3385" s="122"/>
      <c r="N3385" s="123">
        <f t="shared" si="84"/>
        <v>0</v>
      </c>
    </row>
    <row r="3386" spans="1:14" ht="14.5" hidden="1">
      <c r="A3386" s="251"/>
      <c r="B3386" s="137"/>
      <c r="C3386" s="138"/>
      <c r="D3386" s="158"/>
      <c r="E3386" s="140"/>
      <c r="F3386" s="121"/>
      <c r="G3386" s="160" t="e">
        <f ca="1">_xludf.IFS(F3386=BASE_DATOS!R$2,"N/A",F3386=BASE_DATOS!R$3,"N/A",F3386=BASE_DATOS!R$4,"INDICAR",F3386=BASE_DATOS!R$7,"N/A",F3386=BASE_DATOS!R$5,"INDICAR",F3386=BASE_DATOS!R$6,"INDICAR",F3386=BASE_DATOS!R$8," INDICAR",F3386=BASE_DATOS!R$9," ")</f>
        <v>#NAME?</v>
      </c>
      <c r="H3386" s="121"/>
      <c r="I3386" s="122"/>
      <c r="J3386" s="122"/>
      <c r="K3386" s="122"/>
      <c r="L3386" s="122"/>
      <c r="M3386" s="122"/>
      <c r="N3386" s="123">
        <f t="shared" si="84"/>
        <v>0</v>
      </c>
    </row>
    <row r="3387" spans="1:14" ht="14.5" hidden="1">
      <c r="A3387" s="252"/>
      <c r="B3387" s="137"/>
      <c r="C3387" s="138"/>
      <c r="D3387" s="158"/>
      <c r="E3387" s="140"/>
      <c r="F3387" s="121"/>
      <c r="G3387" s="160" t="e">
        <f ca="1">_xludf.IFS(F3387=BASE_DATOS!R$2,"N/A",F3387=BASE_DATOS!R$3,"N/A",F3387=BASE_DATOS!R$4,"INDICAR",F3387=BASE_DATOS!R$7,"N/A",F3387=BASE_DATOS!R$5,"INDICAR",F3387=BASE_DATOS!R$6,"INDICAR",F3387=BASE_DATOS!R$8," INDICAR",F3387=BASE_DATOS!R$9," ")</f>
        <v>#NAME?</v>
      </c>
      <c r="H3387" s="121"/>
      <c r="I3387" s="122"/>
      <c r="J3387" s="122"/>
      <c r="K3387" s="122"/>
      <c r="L3387" s="122"/>
      <c r="M3387" s="122"/>
      <c r="N3387" s="123">
        <f t="shared" si="84"/>
        <v>0</v>
      </c>
    </row>
    <row r="3388" spans="1:14" ht="14.5" hidden="1">
      <c r="A3388" s="252"/>
      <c r="B3388" s="137"/>
      <c r="C3388" s="138"/>
      <c r="D3388" s="158"/>
      <c r="E3388" s="140"/>
      <c r="F3388" s="121"/>
      <c r="G3388" s="160" t="e">
        <f ca="1">_xludf.IFS(F3388=BASE_DATOS!R$2,"N/A",F3388=BASE_DATOS!R$3,"N/A",F3388=BASE_DATOS!R$4,"INDICAR",F3388=BASE_DATOS!R$7,"N/A",F3388=BASE_DATOS!R$5,"INDICAR",F3388=BASE_DATOS!R$6,"INDICAR",F3388=BASE_DATOS!R$8," INDICAR",F3388=BASE_DATOS!R$9," ")</f>
        <v>#NAME?</v>
      </c>
      <c r="H3388" s="121"/>
      <c r="I3388" s="122"/>
      <c r="J3388" s="122"/>
      <c r="K3388" s="122"/>
      <c r="L3388" s="122"/>
      <c r="M3388" s="122"/>
      <c r="N3388" s="123">
        <f t="shared" si="84"/>
        <v>0</v>
      </c>
    </row>
    <row r="3389" spans="1:14" ht="14.5" hidden="1">
      <c r="A3389" s="252"/>
      <c r="B3389" s="137"/>
      <c r="C3389" s="138"/>
      <c r="D3389" s="158"/>
      <c r="E3389" s="140"/>
      <c r="F3389" s="121"/>
      <c r="G3389" s="160" t="e">
        <f ca="1">_xludf.IFS(F3389=BASE_DATOS!R$2,"N/A",F3389=BASE_DATOS!R$3,"N/A",F3389=BASE_DATOS!R$4,"INDICAR",F3389=BASE_DATOS!R$7,"N/A",F3389=BASE_DATOS!R$5,"INDICAR",F3389=BASE_DATOS!R$6,"INDICAR",F3389=BASE_DATOS!R$8," INDICAR",F3389=BASE_DATOS!R$9," ")</f>
        <v>#NAME?</v>
      </c>
      <c r="H3389" s="121"/>
      <c r="I3389" s="122"/>
      <c r="J3389" s="122"/>
      <c r="K3389" s="122"/>
      <c r="L3389" s="122"/>
      <c r="M3389" s="122"/>
      <c r="N3389" s="123">
        <f t="shared" si="84"/>
        <v>0</v>
      </c>
    </row>
    <row r="3390" spans="1:14" ht="14.5" hidden="1">
      <c r="A3390" s="252"/>
      <c r="B3390" s="137"/>
      <c r="C3390" s="138"/>
      <c r="D3390" s="158"/>
      <c r="E3390" s="140"/>
      <c r="F3390" s="121"/>
      <c r="G3390" s="160" t="e">
        <f ca="1">_xludf.IFS(F3390=BASE_DATOS!R$2,"N/A",F3390=BASE_DATOS!R$3,"N/A",F3390=BASE_DATOS!R$4,"INDICAR",F3390=BASE_DATOS!R$7,"N/A",F3390=BASE_DATOS!R$5,"INDICAR",F3390=BASE_DATOS!R$6,"INDICAR",F3390=BASE_DATOS!R$8," INDICAR",F3390=BASE_DATOS!R$9," ")</f>
        <v>#NAME?</v>
      </c>
      <c r="H3390" s="121"/>
      <c r="I3390" s="122"/>
      <c r="J3390" s="122"/>
      <c r="K3390" s="122"/>
      <c r="L3390" s="122"/>
      <c r="M3390" s="122"/>
      <c r="N3390" s="123">
        <f t="shared" si="84"/>
        <v>0</v>
      </c>
    </row>
    <row r="3391" spans="1:14" ht="14.5" hidden="1">
      <c r="A3391" s="252"/>
      <c r="B3391" s="137"/>
      <c r="C3391" s="138"/>
      <c r="D3391" s="158"/>
      <c r="E3391" s="140"/>
      <c r="F3391" s="121"/>
      <c r="G3391" s="160" t="e">
        <f ca="1">_xludf.IFS(F3391=BASE_DATOS!R$2,"N/A",F3391=BASE_DATOS!R$3,"N/A",F3391=BASE_DATOS!R$4,"INDICAR",F3391=BASE_DATOS!R$7,"N/A",F3391=BASE_DATOS!R$5,"INDICAR",F3391=BASE_DATOS!R$6,"INDICAR",F3391=BASE_DATOS!R$8," INDICAR",F3391=BASE_DATOS!R$9," ")</f>
        <v>#NAME?</v>
      </c>
      <c r="H3391" s="121"/>
      <c r="I3391" s="122"/>
      <c r="J3391" s="122"/>
      <c r="K3391" s="122"/>
      <c r="L3391" s="122"/>
      <c r="M3391" s="122"/>
      <c r="N3391" s="123">
        <f t="shared" si="84"/>
        <v>0</v>
      </c>
    </row>
    <row r="3392" spans="1:14" ht="14.5" hidden="1">
      <c r="A3392" s="252"/>
      <c r="B3392" s="137"/>
      <c r="C3392" s="138"/>
      <c r="D3392" s="158"/>
      <c r="E3392" s="140"/>
      <c r="F3392" s="121"/>
      <c r="G3392" s="160" t="e">
        <f ca="1">_xludf.IFS(F3392=BASE_DATOS!R$2,"N/A",F3392=BASE_DATOS!R$3,"N/A",F3392=BASE_DATOS!R$4,"INDICAR",F3392=BASE_DATOS!R$7,"N/A",F3392=BASE_DATOS!R$5,"INDICAR",F3392=BASE_DATOS!R$6,"INDICAR",F3392=BASE_DATOS!R$8," INDICAR",F3392=BASE_DATOS!R$9," ")</f>
        <v>#NAME?</v>
      </c>
      <c r="H3392" s="121"/>
      <c r="I3392" s="122"/>
      <c r="J3392" s="122"/>
      <c r="K3392" s="122"/>
      <c r="L3392" s="122"/>
      <c r="M3392" s="122"/>
      <c r="N3392" s="123">
        <f t="shared" si="84"/>
        <v>0</v>
      </c>
    </row>
    <row r="3393" spans="1:14" ht="14.5" hidden="1">
      <c r="A3393" s="252"/>
      <c r="B3393" s="137"/>
      <c r="C3393" s="138"/>
      <c r="D3393" s="158"/>
      <c r="E3393" s="140"/>
      <c r="F3393" s="121"/>
      <c r="G3393" s="160" t="e">
        <f ca="1">_xludf.IFS(F3393=BASE_DATOS!R$2,"N/A",F3393=BASE_DATOS!R$3,"N/A",F3393=BASE_DATOS!R$4,"INDICAR",F3393=BASE_DATOS!R$7,"N/A",F3393=BASE_DATOS!R$5,"INDICAR",F3393=BASE_DATOS!R$6,"INDICAR",F3393=BASE_DATOS!R$8," INDICAR",F3393=BASE_DATOS!R$9," ")</f>
        <v>#NAME?</v>
      </c>
      <c r="H3393" s="121"/>
      <c r="I3393" s="122"/>
      <c r="J3393" s="122"/>
      <c r="K3393" s="122"/>
      <c r="L3393" s="122"/>
      <c r="M3393" s="122"/>
      <c r="N3393" s="123">
        <f t="shared" si="84"/>
        <v>0</v>
      </c>
    </row>
    <row r="3394" spans="1:14" ht="14.5" hidden="1">
      <c r="A3394" s="252"/>
      <c r="B3394" s="137"/>
      <c r="C3394" s="138"/>
      <c r="D3394" s="158"/>
      <c r="E3394" s="140"/>
      <c r="F3394" s="121"/>
      <c r="G3394" s="160" t="e">
        <f ca="1">_xludf.IFS(F3394=BASE_DATOS!R$2,"N/A",F3394=BASE_DATOS!R$3,"N/A",F3394=BASE_DATOS!R$4,"INDICAR",F3394=BASE_DATOS!R$7,"N/A",F3394=BASE_DATOS!R$5,"INDICAR",F3394=BASE_DATOS!R$6,"INDICAR",F3394=BASE_DATOS!R$8," INDICAR",F3394=BASE_DATOS!R$9," ")</f>
        <v>#NAME?</v>
      </c>
      <c r="H3394" s="121"/>
      <c r="I3394" s="122"/>
      <c r="J3394" s="122"/>
      <c r="K3394" s="122"/>
      <c r="L3394" s="122"/>
      <c r="M3394" s="122"/>
      <c r="N3394" s="123">
        <f t="shared" si="84"/>
        <v>0</v>
      </c>
    </row>
    <row r="3395" spans="1:14" ht="14.5" hidden="1">
      <c r="A3395" s="252"/>
      <c r="B3395" s="137"/>
      <c r="C3395" s="138"/>
      <c r="D3395" s="158"/>
      <c r="E3395" s="140"/>
      <c r="F3395" s="121"/>
      <c r="G3395" s="160" t="e">
        <f ca="1">_xludf.IFS(F3395=BASE_DATOS!R$2,"N/A",F3395=BASE_DATOS!R$3,"N/A",F3395=BASE_DATOS!R$4,"INDICAR",F3395=BASE_DATOS!R$7,"N/A",F3395=BASE_DATOS!R$5,"INDICAR",F3395=BASE_DATOS!R$6,"INDICAR",F3395=BASE_DATOS!R$8," INDICAR",F3395=BASE_DATOS!R$9," ")</f>
        <v>#NAME?</v>
      </c>
      <c r="H3395" s="121"/>
      <c r="I3395" s="122"/>
      <c r="J3395" s="122"/>
      <c r="K3395" s="122"/>
      <c r="L3395" s="122"/>
      <c r="M3395" s="122"/>
      <c r="N3395" s="123">
        <f t="shared" si="84"/>
        <v>0</v>
      </c>
    </row>
    <row r="3396" spans="1:14" ht="14.5" hidden="1">
      <c r="A3396" s="253"/>
      <c r="B3396" s="137"/>
      <c r="C3396" s="140"/>
      <c r="D3396" s="158"/>
      <c r="E3396" s="140"/>
      <c r="F3396" s="121"/>
      <c r="G3396" s="160" t="e">
        <f ca="1">_xludf.IFS(F3396=BASE_DATOS!R$2,"N/A",F3396=BASE_DATOS!R$3,"N/A",F3396=BASE_DATOS!R$4,"INDICAR",F3396=BASE_DATOS!R$7,"N/A",F3396=BASE_DATOS!R$5,"INDICAR",F3396=BASE_DATOS!R$6,"INDICAR",F3396=BASE_DATOS!R$8," INDICAR",F3396=BASE_DATOS!R$9," ")</f>
        <v>#NAME?</v>
      </c>
      <c r="H3396" s="121"/>
      <c r="I3396" s="122"/>
      <c r="J3396" s="122"/>
      <c r="K3396" s="122"/>
      <c r="L3396" s="122"/>
      <c r="M3396" s="122"/>
      <c r="N3396" s="123">
        <f t="shared" si="84"/>
        <v>0</v>
      </c>
    </row>
    <row r="3397" spans="1:14" ht="14.5" hidden="1">
      <c r="A3397" s="142"/>
      <c r="B3397" s="143"/>
      <c r="C3397" s="142"/>
      <c r="D3397" s="142"/>
      <c r="E3397" s="142"/>
      <c r="F3397" s="142"/>
      <c r="G3397" s="142"/>
      <c r="H3397" s="142"/>
      <c r="I3397" s="142"/>
      <c r="J3397" s="143"/>
      <c r="K3397" s="143"/>
      <c r="L3397" s="143"/>
      <c r="M3397" s="143"/>
      <c r="N3397" s="144"/>
    </row>
    <row r="3398" spans="1:14" ht="14.5" hidden="1">
      <c r="A3398" s="145"/>
      <c r="B3398" s="146"/>
      <c r="C3398" s="145"/>
      <c r="D3398" s="145"/>
      <c r="E3398" s="145"/>
      <c r="F3398" s="145"/>
      <c r="G3398" s="145"/>
      <c r="H3398" s="145"/>
      <c r="I3398" s="145"/>
      <c r="J3398" s="146"/>
      <c r="K3398" s="146"/>
      <c r="L3398" s="146"/>
      <c r="M3398" s="146"/>
      <c r="N3398" s="147"/>
    </row>
    <row r="3399" spans="1:14" ht="21.75" hidden="1" customHeight="1">
      <c r="A3399" s="254" t="s">
        <v>413</v>
      </c>
      <c r="B3399" s="255"/>
      <c r="C3399" s="254"/>
      <c r="D3399" s="256"/>
      <c r="E3399" s="256"/>
      <c r="F3399" s="256"/>
      <c r="G3399" s="256"/>
      <c r="H3399" s="256"/>
      <c r="I3399" s="256"/>
      <c r="J3399" s="256"/>
      <c r="K3399" s="256"/>
      <c r="L3399" s="256"/>
      <c r="M3399" s="256"/>
      <c r="N3399" s="255"/>
    </row>
    <row r="3400" spans="1:14" ht="31" hidden="1">
      <c r="A3400" s="99" t="s">
        <v>19</v>
      </c>
      <c r="B3400" s="254"/>
      <c r="C3400" s="255"/>
      <c r="D3400" s="99" t="s">
        <v>447</v>
      </c>
      <c r="E3400" s="258" t="e">
        <f t="array" ref="E3400">INDEX(BASE_DATOS!U$2:U$103,MATCH(C3399,BASE_DATOS!W$2:W$103,0))</f>
        <v>#N/A</v>
      </c>
      <c r="F3400" s="256"/>
      <c r="G3400" s="256"/>
      <c r="H3400" s="256"/>
      <c r="I3400" s="256"/>
      <c r="J3400" s="256"/>
      <c r="K3400" s="256"/>
      <c r="L3400" s="256"/>
      <c r="M3400" s="256"/>
      <c r="N3400" s="255"/>
    </row>
    <row r="3401" spans="1:14" ht="30.75" hidden="1" customHeight="1">
      <c r="A3401" s="259" t="s">
        <v>415</v>
      </c>
      <c r="B3401" s="277"/>
      <c r="C3401" s="261"/>
      <c r="D3401" s="262"/>
      <c r="E3401" s="268" t="s">
        <v>416</v>
      </c>
      <c r="F3401" s="273" t="e">
        <f t="array" ref="F3401">INDEX(BASE_DATOS!Y$2:Y$103,MATCH(B3401,BASE_DATOS!X$2:X$103,0))</f>
        <v>#N/A</v>
      </c>
      <c r="G3401" s="247"/>
      <c r="H3401" s="247"/>
      <c r="I3401" s="274" t="s">
        <v>417</v>
      </c>
      <c r="J3401" s="283" t="e">
        <f t="array" ref="J3401">INDEX(BASE_DATOS!Z$2:Z$103,MATCH(B3401,BASE_DATOS!X$2:X$103,0))</f>
        <v>#N/A</v>
      </c>
      <c r="K3401" s="256"/>
      <c r="L3401" s="256"/>
      <c r="M3401" s="256"/>
      <c r="N3401" s="255"/>
    </row>
    <row r="3402" spans="1:14" ht="30.75" hidden="1" customHeight="1">
      <c r="A3402" s="252"/>
      <c r="B3402" s="263"/>
      <c r="C3402" s="247"/>
      <c r="D3402" s="264"/>
      <c r="E3402" s="252"/>
      <c r="F3402" s="247"/>
      <c r="G3402" s="247"/>
      <c r="H3402" s="247"/>
      <c r="I3402" s="252"/>
      <c r="J3402" s="276"/>
      <c r="K3402" s="256"/>
      <c r="L3402" s="256"/>
      <c r="M3402" s="256"/>
      <c r="N3402" s="255"/>
    </row>
    <row r="3403" spans="1:14" ht="30.75" hidden="1" customHeight="1">
      <c r="A3403" s="252"/>
      <c r="B3403" s="263"/>
      <c r="C3403" s="247"/>
      <c r="D3403" s="264"/>
      <c r="E3403" s="252"/>
      <c r="F3403" s="247"/>
      <c r="G3403" s="247"/>
      <c r="H3403" s="247"/>
      <c r="I3403" s="252"/>
      <c r="J3403" s="276"/>
      <c r="K3403" s="256"/>
      <c r="L3403" s="256"/>
      <c r="M3403" s="256"/>
      <c r="N3403" s="255"/>
    </row>
    <row r="3404" spans="1:14" ht="30.75" hidden="1" customHeight="1">
      <c r="A3404" s="253"/>
      <c r="B3404" s="265"/>
      <c r="C3404" s="266"/>
      <c r="D3404" s="267"/>
      <c r="E3404" s="253"/>
      <c r="F3404" s="266"/>
      <c r="G3404" s="266"/>
      <c r="H3404" s="266"/>
      <c r="I3404" s="253"/>
      <c r="J3404" s="276"/>
      <c r="K3404" s="256"/>
      <c r="L3404" s="256"/>
      <c r="M3404" s="256"/>
      <c r="N3404" s="255"/>
    </row>
    <row r="3405" spans="1:14" ht="27" hidden="1" customHeight="1">
      <c r="A3405" s="269" t="s">
        <v>418</v>
      </c>
      <c r="B3405" s="269" t="s">
        <v>419</v>
      </c>
      <c r="C3405" s="270" t="s">
        <v>420</v>
      </c>
      <c r="D3405" s="269" t="s">
        <v>421</v>
      </c>
      <c r="E3405" s="269" t="s">
        <v>422</v>
      </c>
      <c r="F3405" s="272" t="s">
        <v>16</v>
      </c>
      <c r="G3405" s="269" t="s">
        <v>423</v>
      </c>
      <c r="H3405" s="269" t="s">
        <v>424</v>
      </c>
      <c r="I3405" s="271" t="s">
        <v>425</v>
      </c>
      <c r="J3405" s="256"/>
      <c r="K3405" s="256"/>
      <c r="L3405" s="256"/>
      <c r="M3405" s="256"/>
      <c r="N3405" s="255"/>
    </row>
    <row r="3406" spans="1:14" ht="27" hidden="1" customHeight="1">
      <c r="A3406" s="253"/>
      <c r="B3406" s="253"/>
      <c r="C3406" s="253"/>
      <c r="D3406" s="253"/>
      <c r="E3406" s="253"/>
      <c r="F3406" s="265"/>
      <c r="G3406" s="253"/>
      <c r="H3406" s="253"/>
      <c r="I3406" s="100">
        <v>2023</v>
      </c>
      <c r="J3406" s="100">
        <v>2024</v>
      </c>
      <c r="K3406" s="100">
        <v>2025</v>
      </c>
      <c r="L3406" s="100">
        <v>2026</v>
      </c>
      <c r="M3406" s="100">
        <v>2027</v>
      </c>
      <c r="N3406" s="148" t="s">
        <v>426</v>
      </c>
    </row>
    <row r="3407" spans="1:14" ht="14.5" hidden="1">
      <c r="A3407" s="251"/>
      <c r="B3407" s="137"/>
      <c r="C3407" s="138"/>
      <c r="D3407" s="158"/>
      <c r="E3407" s="140"/>
      <c r="F3407" s="121"/>
      <c r="G3407" s="141" t="e">
        <f ca="1">_xludf.IFS(F3407=BASE_DATOS!R$2,"N/A",F3407=BASE_DATOS!R$3,"N/A",F3407=BASE_DATOS!R$4,"INDICAR",F3407=BASE_DATOS!R$7,"N/A",F3407=BASE_DATOS!R$5,"INDICAR",F3407=BASE_DATOS!R$6,"INDICAR",F3407=BASE_DATOS!R$8," INDICAR",F3407=BASE_DATOS!R$9," ")</f>
        <v>#NAME?</v>
      </c>
      <c r="H3407" s="121"/>
      <c r="I3407" s="122"/>
      <c r="J3407" s="122"/>
      <c r="K3407" s="122"/>
      <c r="L3407" s="122"/>
      <c r="M3407" s="122"/>
      <c r="N3407" s="123">
        <f t="shared" ref="N3407:N3439" si="85">SUM(I3407:M3407)</f>
        <v>0</v>
      </c>
    </row>
    <row r="3408" spans="1:14" ht="14.5" hidden="1">
      <c r="A3408" s="252"/>
      <c r="B3408" s="137"/>
      <c r="C3408" s="138"/>
      <c r="D3408" s="158"/>
      <c r="E3408" s="140"/>
      <c r="F3408" s="121"/>
      <c r="G3408" s="160" t="e">
        <f ca="1">_xludf.IFS(F3408=BASE_DATOS!R$2,"N/A",F3408=BASE_DATOS!R$3,"N/A",F3408=BASE_DATOS!R$4,"INDICAR",F3408=BASE_DATOS!R$7,"N/A",F3408=BASE_DATOS!R$5,"INDICAR",F3408=BASE_DATOS!R$6,"INDICAR",F3408=BASE_DATOS!R$8," INDICAR",F3408=BASE_DATOS!R$9," ")</f>
        <v>#NAME?</v>
      </c>
      <c r="H3408" s="121"/>
      <c r="I3408" s="122"/>
      <c r="J3408" s="122"/>
      <c r="K3408" s="122"/>
      <c r="L3408" s="122"/>
      <c r="M3408" s="122"/>
      <c r="N3408" s="123">
        <f t="shared" si="85"/>
        <v>0</v>
      </c>
    </row>
    <row r="3409" spans="1:14" ht="14.5" hidden="1">
      <c r="A3409" s="252"/>
      <c r="B3409" s="137"/>
      <c r="C3409" s="138"/>
      <c r="D3409" s="158"/>
      <c r="E3409" s="140"/>
      <c r="F3409" s="121"/>
      <c r="G3409" s="160" t="e">
        <f ca="1">_xludf.IFS(F3409=BASE_DATOS!R$2,"N/A",F3409=BASE_DATOS!R$3,"N/A",F3409=BASE_DATOS!R$4,"INDICAR",F3409=BASE_DATOS!R$7,"N/A",F3409=BASE_DATOS!R$5,"INDICAR",F3409=BASE_DATOS!R$6,"INDICAR",F3409=BASE_DATOS!R$8," INDICAR",F3409=BASE_DATOS!R$9," ")</f>
        <v>#NAME?</v>
      </c>
      <c r="H3409" s="121"/>
      <c r="I3409" s="122"/>
      <c r="J3409" s="122"/>
      <c r="K3409" s="122"/>
      <c r="L3409" s="122"/>
      <c r="M3409" s="122"/>
      <c r="N3409" s="123">
        <f t="shared" si="85"/>
        <v>0</v>
      </c>
    </row>
    <row r="3410" spans="1:14" ht="14.5" hidden="1">
      <c r="A3410" s="252"/>
      <c r="B3410" s="137"/>
      <c r="C3410" s="138"/>
      <c r="D3410" s="158"/>
      <c r="E3410" s="140"/>
      <c r="F3410" s="121"/>
      <c r="G3410" s="160" t="e">
        <f ca="1">_xludf.IFS(F3410=BASE_DATOS!R$2,"N/A",F3410=BASE_DATOS!R$3,"N/A",F3410=BASE_DATOS!R$4,"INDICAR",F3410=BASE_DATOS!R$7,"N/A",F3410=BASE_DATOS!R$5,"INDICAR",F3410=BASE_DATOS!R$6,"INDICAR",F3410=BASE_DATOS!R$8," INDICAR",F3410=BASE_DATOS!R$9," ")</f>
        <v>#NAME?</v>
      </c>
      <c r="H3410" s="121"/>
      <c r="I3410" s="122"/>
      <c r="J3410" s="122"/>
      <c r="K3410" s="122"/>
      <c r="L3410" s="122"/>
      <c r="M3410" s="122"/>
      <c r="N3410" s="123">
        <f t="shared" si="85"/>
        <v>0</v>
      </c>
    </row>
    <row r="3411" spans="1:14" ht="14.5" hidden="1">
      <c r="A3411" s="252"/>
      <c r="B3411" s="137"/>
      <c r="C3411" s="138"/>
      <c r="D3411" s="158"/>
      <c r="E3411" s="140"/>
      <c r="F3411" s="121"/>
      <c r="G3411" s="160" t="e">
        <f ca="1">_xludf.IFS(F3411=BASE_DATOS!R$2,"N/A",F3411=BASE_DATOS!R$3,"N/A",F3411=BASE_DATOS!R$4,"INDICAR",F3411=BASE_DATOS!R$7,"N/A",F3411=BASE_DATOS!R$5,"INDICAR",F3411=BASE_DATOS!R$6,"INDICAR",F3411=BASE_DATOS!R$8," INDICAR",F3411=BASE_DATOS!R$9," ")</f>
        <v>#NAME?</v>
      </c>
      <c r="H3411" s="121"/>
      <c r="I3411" s="122"/>
      <c r="J3411" s="122"/>
      <c r="K3411" s="122"/>
      <c r="L3411" s="122"/>
      <c r="M3411" s="122"/>
      <c r="N3411" s="123">
        <f t="shared" si="85"/>
        <v>0</v>
      </c>
    </row>
    <row r="3412" spans="1:14" ht="14.5" hidden="1">
      <c r="A3412" s="252"/>
      <c r="B3412" s="137"/>
      <c r="C3412" s="138"/>
      <c r="D3412" s="158"/>
      <c r="E3412" s="140"/>
      <c r="F3412" s="121"/>
      <c r="G3412" s="160" t="e">
        <f ca="1">_xludf.IFS(F3412=BASE_DATOS!R$2,"N/A",F3412=BASE_DATOS!R$3,"N/A",F3412=BASE_DATOS!R$4,"INDICAR",F3412=BASE_DATOS!R$7,"N/A",F3412=BASE_DATOS!R$5,"INDICAR",F3412=BASE_DATOS!R$6,"INDICAR",F3412=BASE_DATOS!R$8," INDICAR",F3412=BASE_DATOS!R$9," ")</f>
        <v>#NAME?</v>
      </c>
      <c r="H3412" s="121"/>
      <c r="I3412" s="122"/>
      <c r="J3412" s="122"/>
      <c r="K3412" s="122"/>
      <c r="L3412" s="122"/>
      <c r="M3412" s="122"/>
      <c r="N3412" s="123">
        <f t="shared" si="85"/>
        <v>0</v>
      </c>
    </row>
    <row r="3413" spans="1:14" ht="14.5" hidden="1">
      <c r="A3413" s="252"/>
      <c r="B3413" s="137"/>
      <c r="C3413" s="138"/>
      <c r="D3413" s="158"/>
      <c r="E3413" s="140"/>
      <c r="F3413" s="121"/>
      <c r="G3413" s="160" t="e">
        <f ca="1">_xludf.IFS(F3413=BASE_DATOS!R$2,"N/A",F3413=BASE_DATOS!R$3,"N/A",F3413=BASE_DATOS!R$4,"INDICAR",F3413=BASE_DATOS!R$7,"N/A",F3413=BASE_DATOS!R$5,"INDICAR",F3413=BASE_DATOS!R$6,"INDICAR",F3413=BASE_DATOS!R$8," INDICAR",F3413=BASE_DATOS!R$9," ")</f>
        <v>#NAME?</v>
      </c>
      <c r="H3413" s="121"/>
      <c r="I3413" s="122"/>
      <c r="J3413" s="122"/>
      <c r="K3413" s="122"/>
      <c r="L3413" s="122"/>
      <c r="M3413" s="122"/>
      <c r="N3413" s="123">
        <f t="shared" si="85"/>
        <v>0</v>
      </c>
    </row>
    <row r="3414" spans="1:14" ht="14.5" hidden="1">
      <c r="A3414" s="252"/>
      <c r="B3414" s="137"/>
      <c r="C3414" s="138"/>
      <c r="D3414" s="158"/>
      <c r="E3414" s="140"/>
      <c r="F3414" s="121"/>
      <c r="G3414" s="160" t="e">
        <f ca="1">_xludf.IFS(F3414=BASE_DATOS!R$2,"N/A",F3414=BASE_DATOS!R$3,"N/A",F3414=BASE_DATOS!R$4,"INDICAR",F3414=BASE_DATOS!R$7,"N/A",F3414=BASE_DATOS!R$5,"INDICAR",F3414=BASE_DATOS!R$6,"INDICAR",F3414=BASE_DATOS!R$8," INDICAR",F3414=BASE_DATOS!R$9," ")</f>
        <v>#NAME?</v>
      </c>
      <c r="H3414" s="121"/>
      <c r="I3414" s="122"/>
      <c r="J3414" s="122"/>
      <c r="K3414" s="122"/>
      <c r="L3414" s="122"/>
      <c r="M3414" s="122"/>
      <c r="N3414" s="123">
        <f t="shared" si="85"/>
        <v>0</v>
      </c>
    </row>
    <row r="3415" spans="1:14" ht="14.5" hidden="1">
      <c r="A3415" s="252"/>
      <c r="B3415" s="137"/>
      <c r="C3415" s="138"/>
      <c r="D3415" s="158"/>
      <c r="E3415" s="140"/>
      <c r="F3415" s="121"/>
      <c r="G3415" s="160" t="e">
        <f ca="1">_xludf.IFS(F3415=BASE_DATOS!R$2,"N/A",F3415=BASE_DATOS!R$3,"N/A",F3415=BASE_DATOS!R$4,"INDICAR",F3415=BASE_DATOS!R$7,"N/A",F3415=BASE_DATOS!R$5,"INDICAR",F3415=BASE_DATOS!R$6,"INDICAR",F3415=BASE_DATOS!R$8," INDICAR",F3415=BASE_DATOS!R$9," ")</f>
        <v>#NAME?</v>
      </c>
      <c r="H3415" s="121"/>
      <c r="I3415" s="122"/>
      <c r="J3415" s="122"/>
      <c r="K3415" s="122"/>
      <c r="L3415" s="122"/>
      <c r="M3415" s="122"/>
      <c r="N3415" s="123">
        <f t="shared" si="85"/>
        <v>0</v>
      </c>
    </row>
    <row r="3416" spans="1:14" ht="14.5" hidden="1">
      <c r="A3416" s="252"/>
      <c r="B3416" s="137"/>
      <c r="C3416" s="138"/>
      <c r="D3416" s="158"/>
      <c r="E3416" s="140"/>
      <c r="F3416" s="121"/>
      <c r="G3416" s="160" t="e">
        <f ca="1">_xludf.IFS(F3416=BASE_DATOS!R$2,"N/A",F3416=BASE_DATOS!R$3,"N/A",F3416=BASE_DATOS!R$4,"INDICAR",F3416=BASE_DATOS!R$7,"N/A",F3416=BASE_DATOS!R$5,"INDICAR",F3416=BASE_DATOS!R$6,"INDICAR",F3416=BASE_DATOS!R$8," INDICAR",F3416=BASE_DATOS!R$9," ")</f>
        <v>#NAME?</v>
      </c>
      <c r="H3416" s="121"/>
      <c r="I3416" s="122"/>
      <c r="J3416" s="122"/>
      <c r="K3416" s="122"/>
      <c r="L3416" s="122"/>
      <c r="M3416" s="122"/>
      <c r="N3416" s="123">
        <f t="shared" si="85"/>
        <v>0</v>
      </c>
    </row>
    <row r="3417" spans="1:14" ht="14.5" hidden="1">
      <c r="A3417" s="253"/>
      <c r="B3417" s="137"/>
      <c r="C3417" s="140"/>
      <c r="D3417" s="158"/>
      <c r="E3417" s="140"/>
      <c r="F3417" s="121"/>
      <c r="G3417" s="160" t="e">
        <f ca="1">_xludf.IFS(F3417=BASE_DATOS!R$2,"N/A",F3417=BASE_DATOS!R$3,"N/A",F3417=BASE_DATOS!R$4,"INDICAR",F3417=BASE_DATOS!R$7,"N/A",F3417=BASE_DATOS!R$5,"INDICAR",F3417=BASE_DATOS!R$6,"INDICAR",F3417=BASE_DATOS!R$8," INDICAR",F3417=BASE_DATOS!R$9," ")</f>
        <v>#NAME?</v>
      </c>
      <c r="H3417" s="121"/>
      <c r="I3417" s="122"/>
      <c r="J3417" s="122"/>
      <c r="K3417" s="122"/>
      <c r="L3417" s="122"/>
      <c r="M3417" s="122"/>
      <c r="N3417" s="123">
        <f t="shared" si="85"/>
        <v>0</v>
      </c>
    </row>
    <row r="3418" spans="1:14" ht="14.5" hidden="1">
      <c r="A3418" s="251"/>
      <c r="B3418" s="137"/>
      <c r="C3418" s="138"/>
      <c r="D3418" s="158"/>
      <c r="E3418" s="140"/>
      <c r="F3418" s="121"/>
      <c r="G3418" s="160" t="e">
        <f ca="1">_xludf.IFS(F3418=BASE_DATOS!R$2,"N/A",F3418=BASE_DATOS!R$3,"N/A",F3418=BASE_DATOS!R$4,"INDICAR",F3418=BASE_DATOS!R$7,"N/A",F3418=BASE_DATOS!R$5,"INDICAR",F3418=BASE_DATOS!R$6,"INDICAR",F3418=BASE_DATOS!R$8," INDICAR",F3418=BASE_DATOS!R$9," ")</f>
        <v>#NAME?</v>
      </c>
      <c r="H3418" s="121"/>
      <c r="I3418" s="122"/>
      <c r="J3418" s="122"/>
      <c r="K3418" s="122"/>
      <c r="L3418" s="122"/>
      <c r="M3418" s="122"/>
      <c r="N3418" s="123">
        <f t="shared" si="85"/>
        <v>0</v>
      </c>
    </row>
    <row r="3419" spans="1:14" ht="14.5" hidden="1">
      <c r="A3419" s="252"/>
      <c r="B3419" s="137"/>
      <c r="C3419" s="138"/>
      <c r="D3419" s="158"/>
      <c r="E3419" s="140"/>
      <c r="F3419" s="121"/>
      <c r="G3419" s="160" t="e">
        <f ca="1">_xludf.IFS(F3419=BASE_DATOS!R$2,"N/A",F3419=BASE_DATOS!R$3,"N/A",F3419=BASE_DATOS!R$4,"INDICAR",F3419=BASE_DATOS!R$7,"N/A",F3419=BASE_DATOS!R$5,"INDICAR",F3419=BASE_DATOS!R$6,"INDICAR",F3419=BASE_DATOS!R$8," INDICAR",F3419=BASE_DATOS!R$9," ")</f>
        <v>#NAME?</v>
      </c>
      <c r="H3419" s="121"/>
      <c r="I3419" s="122"/>
      <c r="J3419" s="122"/>
      <c r="K3419" s="122"/>
      <c r="L3419" s="122"/>
      <c r="M3419" s="122"/>
      <c r="N3419" s="123">
        <f t="shared" si="85"/>
        <v>0</v>
      </c>
    </row>
    <row r="3420" spans="1:14" ht="14.5" hidden="1">
      <c r="A3420" s="252"/>
      <c r="B3420" s="137"/>
      <c r="C3420" s="138"/>
      <c r="D3420" s="158"/>
      <c r="E3420" s="140"/>
      <c r="F3420" s="121"/>
      <c r="G3420" s="160" t="e">
        <f ca="1">_xludf.IFS(F3420=BASE_DATOS!R$2,"N/A",F3420=BASE_DATOS!R$3,"N/A",F3420=BASE_DATOS!R$4,"INDICAR",F3420=BASE_DATOS!R$7,"N/A",F3420=BASE_DATOS!R$5,"INDICAR",F3420=BASE_DATOS!R$6,"INDICAR",F3420=BASE_DATOS!R$8," INDICAR",F3420=BASE_DATOS!R$9," ")</f>
        <v>#NAME?</v>
      </c>
      <c r="H3420" s="121"/>
      <c r="I3420" s="122"/>
      <c r="J3420" s="122"/>
      <c r="K3420" s="122"/>
      <c r="L3420" s="122"/>
      <c r="M3420" s="122"/>
      <c r="N3420" s="123">
        <f t="shared" si="85"/>
        <v>0</v>
      </c>
    </row>
    <row r="3421" spans="1:14" ht="14.5" hidden="1">
      <c r="A3421" s="252"/>
      <c r="B3421" s="137"/>
      <c r="C3421" s="138"/>
      <c r="D3421" s="158"/>
      <c r="E3421" s="140"/>
      <c r="F3421" s="121"/>
      <c r="G3421" s="160" t="e">
        <f ca="1">_xludf.IFS(F3421=BASE_DATOS!R$2,"N/A",F3421=BASE_DATOS!R$3,"N/A",F3421=BASE_DATOS!R$4,"INDICAR",F3421=BASE_DATOS!R$7,"N/A",F3421=BASE_DATOS!R$5,"INDICAR",F3421=BASE_DATOS!R$6,"INDICAR",F3421=BASE_DATOS!R$8," INDICAR",F3421=BASE_DATOS!R$9," ")</f>
        <v>#NAME?</v>
      </c>
      <c r="H3421" s="121"/>
      <c r="I3421" s="122"/>
      <c r="J3421" s="122"/>
      <c r="K3421" s="122"/>
      <c r="L3421" s="122"/>
      <c r="M3421" s="122"/>
      <c r="N3421" s="123">
        <f t="shared" si="85"/>
        <v>0</v>
      </c>
    </row>
    <row r="3422" spans="1:14" ht="14.5" hidden="1">
      <c r="A3422" s="252"/>
      <c r="B3422" s="137"/>
      <c r="C3422" s="138"/>
      <c r="D3422" s="158"/>
      <c r="E3422" s="140"/>
      <c r="F3422" s="121"/>
      <c r="G3422" s="160" t="e">
        <f ca="1">_xludf.IFS(F3422=BASE_DATOS!R$2,"N/A",F3422=BASE_DATOS!R$3,"N/A",F3422=BASE_DATOS!R$4,"INDICAR",F3422=BASE_DATOS!R$7,"N/A",F3422=BASE_DATOS!R$5,"INDICAR",F3422=BASE_DATOS!R$6,"INDICAR",F3422=BASE_DATOS!R$8," INDICAR",F3422=BASE_DATOS!R$9," ")</f>
        <v>#NAME?</v>
      </c>
      <c r="H3422" s="121"/>
      <c r="I3422" s="122"/>
      <c r="J3422" s="122"/>
      <c r="K3422" s="122"/>
      <c r="L3422" s="122"/>
      <c r="M3422" s="122"/>
      <c r="N3422" s="123">
        <f t="shared" si="85"/>
        <v>0</v>
      </c>
    </row>
    <row r="3423" spans="1:14" ht="14.5" hidden="1">
      <c r="A3423" s="252"/>
      <c r="B3423" s="137"/>
      <c r="C3423" s="138"/>
      <c r="D3423" s="158"/>
      <c r="E3423" s="140"/>
      <c r="F3423" s="121"/>
      <c r="G3423" s="160" t="e">
        <f ca="1">_xludf.IFS(F3423=BASE_DATOS!R$2,"N/A",F3423=BASE_DATOS!R$3,"N/A",F3423=BASE_DATOS!R$4,"INDICAR",F3423=BASE_DATOS!R$7,"N/A",F3423=BASE_DATOS!R$5,"INDICAR",F3423=BASE_DATOS!R$6,"INDICAR",F3423=BASE_DATOS!R$8," INDICAR",F3423=BASE_DATOS!R$9," ")</f>
        <v>#NAME?</v>
      </c>
      <c r="H3423" s="121"/>
      <c r="I3423" s="122"/>
      <c r="J3423" s="122"/>
      <c r="K3423" s="122"/>
      <c r="L3423" s="122"/>
      <c r="M3423" s="122"/>
      <c r="N3423" s="123">
        <f t="shared" si="85"/>
        <v>0</v>
      </c>
    </row>
    <row r="3424" spans="1:14" ht="14.5" hidden="1">
      <c r="A3424" s="252"/>
      <c r="B3424" s="137"/>
      <c r="C3424" s="138"/>
      <c r="D3424" s="158"/>
      <c r="E3424" s="140"/>
      <c r="F3424" s="121"/>
      <c r="G3424" s="160" t="e">
        <f ca="1">_xludf.IFS(F3424=BASE_DATOS!R$2,"N/A",F3424=BASE_DATOS!R$3,"N/A",F3424=BASE_DATOS!R$4,"INDICAR",F3424=BASE_DATOS!R$7,"N/A",F3424=BASE_DATOS!R$5,"INDICAR",F3424=BASE_DATOS!R$6,"INDICAR",F3424=BASE_DATOS!R$8," INDICAR",F3424=BASE_DATOS!R$9," ")</f>
        <v>#NAME?</v>
      </c>
      <c r="H3424" s="121"/>
      <c r="I3424" s="122"/>
      <c r="J3424" s="122"/>
      <c r="K3424" s="122"/>
      <c r="L3424" s="122"/>
      <c r="M3424" s="122"/>
      <c r="N3424" s="123">
        <f t="shared" si="85"/>
        <v>0</v>
      </c>
    </row>
    <row r="3425" spans="1:14" ht="14.5" hidden="1">
      <c r="A3425" s="252"/>
      <c r="B3425" s="137"/>
      <c r="C3425" s="138"/>
      <c r="D3425" s="158"/>
      <c r="E3425" s="140"/>
      <c r="F3425" s="121"/>
      <c r="G3425" s="160" t="e">
        <f ca="1">_xludf.IFS(F3425=BASE_DATOS!R$2,"N/A",F3425=BASE_DATOS!R$3,"N/A",F3425=BASE_DATOS!R$4,"INDICAR",F3425=BASE_DATOS!R$7,"N/A",F3425=BASE_DATOS!R$5,"INDICAR",F3425=BASE_DATOS!R$6,"INDICAR",F3425=BASE_DATOS!R$8," INDICAR",F3425=BASE_DATOS!R$9," ")</f>
        <v>#NAME?</v>
      </c>
      <c r="H3425" s="121"/>
      <c r="I3425" s="122"/>
      <c r="J3425" s="122"/>
      <c r="K3425" s="122"/>
      <c r="L3425" s="122"/>
      <c r="M3425" s="122"/>
      <c r="N3425" s="123">
        <f t="shared" si="85"/>
        <v>0</v>
      </c>
    </row>
    <row r="3426" spans="1:14" ht="14.5" hidden="1">
      <c r="A3426" s="252"/>
      <c r="B3426" s="137"/>
      <c r="C3426" s="138"/>
      <c r="D3426" s="158"/>
      <c r="E3426" s="140"/>
      <c r="F3426" s="121"/>
      <c r="G3426" s="160" t="e">
        <f ca="1">_xludf.IFS(F3426=BASE_DATOS!R$2,"N/A",F3426=BASE_DATOS!R$3,"N/A",F3426=BASE_DATOS!R$4,"INDICAR",F3426=BASE_DATOS!R$7,"N/A",F3426=BASE_DATOS!R$5,"INDICAR",F3426=BASE_DATOS!R$6,"INDICAR",F3426=BASE_DATOS!R$8," INDICAR",F3426=BASE_DATOS!R$9," ")</f>
        <v>#NAME?</v>
      </c>
      <c r="H3426" s="121"/>
      <c r="I3426" s="122"/>
      <c r="J3426" s="122"/>
      <c r="K3426" s="122"/>
      <c r="L3426" s="122"/>
      <c r="M3426" s="122"/>
      <c r="N3426" s="123">
        <f t="shared" si="85"/>
        <v>0</v>
      </c>
    </row>
    <row r="3427" spans="1:14" ht="14.5" hidden="1">
      <c r="A3427" s="252"/>
      <c r="B3427" s="137"/>
      <c r="C3427" s="138"/>
      <c r="D3427" s="158"/>
      <c r="E3427" s="140"/>
      <c r="F3427" s="121"/>
      <c r="G3427" s="160" t="e">
        <f ca="1">_xludf.IFS(F3427=BASE_DATOS!R$2,"N/A",F3427=BASE_DATOS!R$3,"N/A",F3427=BASE_DATOS!R$4,"INDICAR",F3427=BASE_DATOS!R$7,"N/A",F3427=BASE_DATOS!R$5,"INDICAR",F3427=BASE_DATOS!R$6,"INDICAR",F3427=BASE_DATOS!R$8," INDICAR",F3427=BASE_DATOS!R$9," ")</f>
        <v>#NAME?</v>
      </c>
      <c r="H3427" s="121"/>
      <c r="I3427" s="122"/>
      <c r="J3427" s="122"/>
      <c r="K3427" s="122"/>
      <c r="L3427" s="122"/>
      <c r="M3427" s="122"/>
      <c r="N3427" s="123">
        <f t="shared" si="85"/>
        <v>0</v>
      </c>
    </row>
    <row r="3428" spans="1:14" ht="14.5" hidden="1">
      <c r="A3428" s="253"/>
      <c r="B3428" s="137"/>
      <c r="C3428" s="140"/>
      <c r="D3428" s="158"/>
      <c r="E3428" s="140"/>
      <c r="F3428" s="121"/>
      <c r="G3428" s="160" t="e">
        <f ca="1">_xludf.IFS(F3428=BASE_DATOS!R$2,"N/A",F3428=BASE_DATOS!R$3,"N/A",F3428=BASE_DATOS!R$4,"INDICAR",F3428=BASE_DATOS!R$7,"N/A",F3428=BASE_DATOS!R$5,"INDICAR",F3428=BASE_DATOS!R$6,"INDICAR",F3428=BASE_DATOS!R$8," INDICAR",F3428=BASE_DATOS!R$9," ")</f>
        <v>#NAME?</v>
      </c>
      <c r="H3428" s="121"/>
      <c r="I3428" s="122"/>
      <c r="J3428" s="122"/>
      <c r="K3428" s="122"/>
      <c r="L3428" s="122"/>
      <c r="M3428" s="122"/>
      <c r="N3428" s="123">
        <f t="shared" si="85"/>
        <v>0</v>
      </c>
    </row>
    <row r="3429" spans="1:14" ht="14.5" hidden="1">
      <c r="A3429" s="251"/>
      <c r="B3429" s="137"/>
      <c r="C3429" s="138"/>
      <c r="D3429" s="158"/>
      <c r="E3429" s="140"/>
      <c r="F3429" s="121"/>
      <c r="G3429" s="160" t="e">
        <f ca="1">_xludf.IFS(F3429=BASE_DATOS!R$2,"N/A",F3429=BASE_DATOS!R$3,"N/A",F3429=BASE_DATOS!R$4,"INDICAR",F3429=BASE_DATOS!R$7,"N/A",F3429=BASE_DATOS!R$5,"INDICAR",F3429=BASE_DATOS!R$6,"INDICAR",F3429=BASE_DATOS!R$8," INDICAR",F3429=BASE_DATOS!R$9," ")</f>
        <v>#NAME?</v>
      </c>
      <c r="H3429" s="121"/>
      <c r="I3429" s="122"/>
      <c r="J3429" s="122"/>
      <c r="K3429" s="122"/>
      <c r="L3429" s="122"/>
      <c r="M3429" s="122"/>
      <c r="N3429" s="123">
        <f t="shared" si="85"/>
        <v>0</v>
      </c>
    </row>
    <row r="3430" spans="1:14" ht="14.5" hidden="1">
      <c r="A3430" s="252"/>
      <c r="B3430" s="137"/>
      <c r="C3430" s="138"/>
      <c r="D3430" s="158"/>
      <c r="E3430" s="140"/>
      <c r="F3430" s="121"/>
      <c r="G3430" s="160" t="e">
        <f ca="1">_xludf.IFS(F3430=BASE_DATOS!R$2,"N/A",F3430=BASE_DATOS!R$3,"N/A",F3430=BASE_DATOS!R$4,"INDICAR",F3430=BASE_DATOS!R$7,"N/A",F3430=BASE_DATOS!R$5,"INDICAR",F3430=BASE_DATOS!R$6,"INDICAR",F3430=BASE_DATOS!R$8," INDICAR",F3430=BASE_DATOS!R$9," ")</f>
        <v>#NAME?</v>
      </c>
      <c r="H3430" s="121"/>
      <c r="I3430" s="122"/>
      <c r="J3430" s="122"/>
      <c r="K3430" s="122"/>
      <c r="L3430" s="122"/>
      <c r="M3430" s="122"/>
      <c r="N3430" s="123">
        <f t="shared" si="85"/>
        <v>0</v>
      </c>
    </row>
    <row r="3431" spans="1:14" ht="14.5" hidden="1">
      <c r="A3431" s="252"/>
      <c r="B3431" s="137"/>
      <c r="C3431" s="138"/>
      <c r="D3431" s="158"/>
      <c r="E3431" s="140"/>
      <c r="F3431" s="121"/>
      <c r="G3431" s="160" t="e">
        <f ca="1">_xludf.IFS(F3431=BASE_DATOS!R$2,"N/A",F3431=BASE_DATOS!R$3,"N/A",F3431=BASE_DATOS!R$4,"INDICAR",F3431=BASE_DATOS!R$7,"N/A",F3431=BASE_DATOS!R$5,"INDICAR",F3431=BASE_DATOS!R$6,"INDICAR",F3431=BASE_DATOS!R$8," INDICAR",F3431=BASE_DATOS!R$9," ")</f>
        <v>#NAME?</v>
      </c>
      <c r="H3431" s="121"/>
      <c r="I3431" s="122"/>
      <c r="J3431" s="122"/>
      <c r="K3431" s="122"/>
      <c r="L3431" s="122"/>
      <c r="M3431" s="122"/>
      <c r="N3431" s="123">
        <f t="shared" si="85"/>
        <v>0</v>
      </c>
    </row>
    <row r="3432" spans="1:14" ht="14.5" hidden="1">
      <c r="A3432" s="252"/>
      <c r="B3432" s="137"/>
      <c r="C3432" s="138"/>
      <c r="D3432" s="158"/>
      <c r="E3432" s="140"/>
      <c r="F3432" s="121"/>
      <c r="G3432" s="160" t="e">
        <f ca="1">_xludf.IFS(F3432=BASE_DATOS!R$2,"N/A",F3432=BASE_DATOS!R$3,"N/A",F3432=BASE_DATOS!R$4,"INDICAR",F3432=BASE_DATOS!R$7,"N/A",F3432=BASE_DATOS!R$5,"INDICAR",F3432=BASE_DATOS!R$6,"INDICAR",F3432=BASE_DATOS!R$8," INDICAR",F3432=BASE_DATOS!R$9," ")</f>
        <v>#NAME?</v>
      </c>
      <c r="H3432" s="121"/>
      <c r="I3432" s="122"/>
      <c r="J3432" s="122"/>
      <c r="K3432" s="122"/>
      <c r="L3432" s="122"/>
      <c r="M3432" s="122"/>
      <c r="N3432" s="123">
        <f t="shared" si="85"/>
        <v>0</v>
      </c>
    </row>
    <row r="3433" spans="1:14" ht="14.5" hidden="1">
      <c r="A3433" s="252"/>
      <c r="B3433" s="137"/>
      <c r="C3433" s="138"/>
      <c r="D3433" s="158"/>
      <c r="E3433" s="140"/>
      <c r="F3433" s="121"/>
      <c r="G3433" s="160" t="e">
        <f ca="1">_xludf.IFS(F3433=BASE_DATOS!R$2,"N/A",F3433=BASE_DATOS!R$3,"N/A",F3433=BASE_DATOS!R$4,"INDICAR",F3433=BASE_DATOS!R$7,"N/A",F3433=BASE_DATOS!R$5,"INDICAR",F3433=BASE_DATOS!R$6,"INDICAR",F3433=BASE_DATOS!R$8," INDICAR",F3433=BASE_DATOS!R$9," ")</f>
        <v>#NAME?</v>
      </c>
      <c r="H3433" s="121"/>
      <c r="I3433" s="122"/>
      <c r="J3433" s="122"/>
      <c r="K3433" s="122"/>
      <c r="L3433" s="122"/>
      <c r="M3433" s="122"/>
      <c r="N3433" s="123">
        <f t="shared" si="85"/>
        <v>0</v>
      </c>
    </row>
    <row r="3434" spans="1:14" ht="14.5" hidden="1">
      <c r="A3434" s="252"/>
      <c r="B3434" s="137"/>
      <c r="C3434" s="138"/>
      <c r="D3434" s="158"/>
      <c r="E3434" s="140"/>
      <c r="F3434" s="121"/>
      <c r="G3434" s="160" t="e">
        <f ca="1">_xludf.IFS(F3434=BASE_DATOS!R$2,"N/A",F3434=BASE_DATOS!R$3,"N/A",F3434=BASE_DATOS!R$4,"INDICAR",F3434=BASE_DATOS!R$7,"N/A",F3434=BASE_DATOS!R$5,"INDICAR",F3434=BASE_DATOS!R$6,"INDICAR",F3434=BASE_DATOS!R$8," INDICAR",F3434=BASE_DATOS!R$9," ")</f>
        <v>#NAME?</v>
      </c>
      <c r="H3434" s="121"/>
      <c r="I3434" s="122"/>
      <c r="J3434" s="122"/>
      <c r="K3434" s="122"/>
      <c r="L3434" s="122"/>
      <c r="M3434" s="122"/>
      <c r="N3434" s="123">
        <f t="shared" si="85"/>
        <v>0</v>
      </c>
    </row>
    <row r="3435" spans="1:14" ht="14.5" hidden="1">
      <c r="A3435" s="252"/>
      <c r="B3435" s="137"/>
      <c r="C3435" s="138"/>
      <c r="D3435" s="158"/>
      <c r="E3435" s="140"/>
      <c r="F3435" s="121"/>
      <c r="G3435" s="160" t="e">
        <f ca="1">_xludf.IFS(F3435=BASE_DATOS!R$2,"N/A",F3435=BASE_DATOS!R$3,"N/A",F3435=BASE_DATOS!R$4,"INDICAR",F3435=BASE_DATOS!R$7,"N/A",F3435=BASE_DATOS!R$5,"INDICAR",F3435=BASE_DATOS!R$6,"INDICAR",F3435=BASE_DATOS!R$8," INDICAR",F3435=BASE_DATOS!R$9," ")</f>
        <v>#NAME?</v>
      </c>
      <c r="H3435" s="121"/>
      <c r="I3435" s="122"/>
      <c r="J3435" s="122"/>
      <c r="K3435" s="122"/>
      <c r="L3435" s="122"/>
      <c r="M3435" s="122"/>
      <c r="N3435" s="123">
        <f t="shared" si="85"/>
        <v>0</v>
      </c>
    </row>
    <row r="3436" spans="1:14" ht="14.5" hidden="1">
      <c r="A3436" s="252"/>
      <c r="B3436" s="137"/>
      <c r="C3436" s="138"/>
      <c r="D3436" s="158"/>
      <c r="E3436" s="140"/>
      <c r="F3436" s="121"/>
      <c r="G3436" s="160" t="e">
        <f ca="1">_xludf.IFS(F3436=BASE_DATOS!R$2,"N/A",F3436=BASE_DATOS!R$3,"N/A",F3436=BASE_DATOS!R$4,"INDICAR",F3436=BASE_DATOS!R$7,"N/A",F3436=BASE_DATOS!R$5,"INDICAR",F3436=BASE_DATOS!R$6,"INDICAR",F3436=BASE_DATOS!R$8," INDICAR",F3436=BASE_DATOS!R$9," ")</f>
        <v>#NAME?</v>
      </c>
      <c r="H3436" s="121"/>
      <c r="I3436" s="122"/>
      <c r="J3436" s="122"/>
      <c r="K3436" s="122"/>
      <c r="L3436" s="122"/>
      <c r="M3436" s="122"/>
      <c r="N3436" s="123">
        <f t="shared" si="85"/>
        <v>0</v>
      </c>
    </row>
    <row r="3437" spans="1:14" ht="14.5" hidden="1">
      <c r="A3437" s="252"/>
      <c r="B3437" s="137"/>
      <c r="C3437" s="138"/>
      <c r="D3437" s="158"/>
      <c r="E3437" s="140"/>
      <c r="F3437" s="121"/>
      <c r="G3437" s="160" t="e">
        <f ca="1">_xludf.IFS(F3437=BASE_DATOS!R$2,"N/A",F3437=BASE_DATOS!R$3,"N/A",F3437=BASE_DATOS!R$4,"INDICAR",F3437=BASE_DATOS!R$7,"N/A",F3437=BASE_DATOS!R$5,"INDICAR",F3437=BASE_DATOS!R$6,"INDICAR",F3437=BASE_DATOS!R$8," INDICAR",F3437=BASE_DATOS!R$9," ")</f>
        <v>#NAME?</v>
      </c>
      <c r="H3437" s="121"/>
      <c r="I3437" s="122"/>
      <c r="J3437" s="122"/>
      <c r="K3437" s="122"/>
      <c r="L3437" s="122"/>
      <c r="M3437" s="122"/>
      <c r="N3437" s="123">
        <f t="shared" si="85"/>
        <v>0</v>
      </c>
    </row>
    <row r="3438" spans="1:14" ht="14.5" hidden="1">
      <c r="A3438" s="252"/>
      <c r="B3438" s="137"/>
      <c r="C3438" s="138"/>
      <c r="D3438" s="158"/>
      <c r="E3438" s="140"/>
      <c r="F3438" s="121"/>
      <c r="G3438" s="160" t="e">
        <f ca="1">_xludf.IFS(F3438=BASE_DATOS!R$2,"N/A",F3438=BASE_DATOS!R$3,"N/A",F3438=BASE_DATOS!R$4,"INDICAR",F3438=BASE_DATOS!R$7,"N/A",F3438=BASE_DATOS!R$5,"INDICAR",F3438=BASE_DATOS!R$6,"INDICAR",F3438=BASE_DATOS!R$8," INDICAR",F3438=BASE_DATOS!R$9," ")</f>
        <v>#NAME?</v>
      </c>
      <c r="H3438" s="121"/>
      <c r="I3438" s="122"/>
      <c r="J3438" s="122"/>
      <c r="K3438" s="122"/>
      <c r="L3438" s="122"/>
      <c r="M3438" s="122"/>
      <c r="N3438" s="123">
        <f t="shared" si="85"/>
        <v>0</v>
      </c>
    </row>
    <row r="3439" spans="1:14" ht="14.5" hidden="1">
      <c r="A3439" s="253"/>
      <c r="B3439" s="137"/>
      <c r="C3439" s="140"/>
      <c r="D3439" s="158"/>
      <c r="E3439" s="140"/>
      <c r="F3439" s="121"/>
      <c r="G3439" s="160" t="e">
        <f ca="1">_xludf.IFS(F3439=BASE_DATOS!R$2,"N/A",F3439=BASE_DATOS!R$3,"N/A",F3439=BASE_DATOS!R$4,"INDICAR",F3439=BASE_DATOS!R$7,"N/A",F3439=BASE_DATOS!R$5,"INDICAR",F3439=BASE_DATOS!R$6,"INDICAR",F3439=BASE_DATOS!R$8," INDICAR",F3439=BASE_DATOS!R$9," ")</f>
        <v>#NAME?</v>
      </c>
      <c r="H3439" s="121"/>
      <c r="I3439" s="122"/>
      <c r="J3439" s="122"/>
      <c r="K3439" s="122"/>
      <c r="L3439" s="122"/>
      <c r="M3439" s="122"/>
      <c r="N3439" s="123">
        <f t="shared" si="85"/>
        <v>0</v>
      </c>
    </row>
    <row r="3440" spans="1:14" ht="14.5" hidden="1">
      <c r="A3440" s="142">
        <v>80</v>
      </c>
      <c r="B3440" s="143"/>
      <c r="C3440" s="142"/>
      <c r="D3440" s="142"/>
      <c r="E3440" s="142"/>
      <c r="F3440" s="142"/>
      <c r="G3440" s="142"/>
      <c r="H3440" s="142"/>
      <c r="I3440" s="142"/>
      <c r="J3440" s="143"/>
      <c r="K3440" s="143"/>
      <c r="L3440" s="143"/>
      <c r="M3440" s="144"/>
      <c r="N3440" s="144"/>
    </row>
    <row r="3441" spans="1:14" ht="14.5" hidden="1">
      <c r="A3441" s="145"/>
      <c r="B3441" s="146"/>
      <c r="C3441" s="145"/>
      <c r="D3441" s="145"/>
      <c r="E3441" s="145"/>
      <c r="F3441" s="145"/>
      <c r="G3441" s="145"/>
      <c r="H3441" s="145"/>
      <c r="I3441" s="145"/>
      <c r="J3441" s="146"/>
      <c r="K3441" s="146"/>
      <c r="L3441" s="146"/>
      <c r="M3441" s="147"/>
      <c r="N3441" s="147"/>
    </row>
    <row r="3442" spans="1:14" ht="21.75" hidden="1" customHeight="1">
      <c r="A3442" s="254" t="s">
        <v>413</v>
      </c>
      <c r="B3442" s="255"/>
      <c r="C3442" s="254"/>
      <c r="D3442" s="256"/>
      <c r="E3442" s="256"/>
      <c r="F3442" s="256"/>
      <c r="G3442" s="256"/>
      <c r="H3442" s="256"/>
      <c r="I3442" s="256"/>
      <c r="J3442" s="256"/>
      <c r="K3442" s="256"/>
      <c r="L3442" s="256"/>
      <c r="M3442" s="256"/>
      <c r="N3442" s="255"/>
    </row>
    <row r="3443" spans="1:14" ht="31" hidden="1">
      <c r="A3443" s="99" t="s">
        <v>19</v>
      </c>
      <c r="B3443" s="257"/>
      <c r="C3443" s="255"/>
      <c r="D3443" s="99" t="s">
        <v>447</v>
      </c>
      <c r="E3443" s="258" t="e">
        <f t="array" ref="E3443">INDEX(BASE_DATOS!U$2:U$103,MATCH(C3442,BASE_DATOS!W$2:W$103,0))</f>
        <v>#N/A</v>
      </c>
      <c r="F3443" s="256"/>
      <c r="G3443" s="256"/>
      <c r="H3443" s="256"/>
      <c r="I3443" s="256"/>
      <c r="J3443" s="256"/>
      <c r="K3443" s="256"/>
      <c r="L3443" s="256"/>
      <c r="M3443" s="256"/>
      <c r="N3443" s="255"/>
    </row>
    <row r="3444" spans="1:14" ht="32.25" hidden="1" customHeight="1">
      <c r="A3444" s="259" t="s">
        <v>415</v>
      </c>
      <c r="B3444" s="260"/>
      <c r="C3444" s="261"/>
      <c r="D3444" s="262"/>
      <c r="E3444" s="268" t="s">
        <v>416</v>
      </c>
      <c r="F3444" s="273" t="e">
        <f t="array" ref="F3444">INDEX(BASE_DATOS!Y$2:Y$103,MATCH(B3444,BASE_DATOS!X$2:X$103,0))</f>
        <v>#N/A</v>
      </c>
      <c r="G3444" s="247"/>
      <c r="H3444" s="247"/>
      <c r="I3444" s="274" t="s">
        <v>417</v>
      </c>
      <c r="J3444" s="283" t="e">
        <f t="array" ref="J3444">INDEX(BASE_DATOS!Z$2:Z$103,MATCH(B3444,BASE_DATOS!X$2:X$103,0))</f>
        <v>#N/A</v>
      </c>
      <c r="K3444" s="256"/>
      <c r="L3444" s="256"/>
      <c r="M3444" s="256"/>
      <c r="N3444" s="255"/>
    </row>
    <row r="3445" spans="1:14" ht="32.25" hidden="1" customHeight="1">
      <c r="A3445" s="252"/>
      <c r="B3445" s="263"/>
      <c r="C3445" s="247"/>
      <c r="D3445" s="264"/>
      <c r="E3445" s="252"/>
      <c r="F3445" s="247"/>
      <c r="G3445" s="247"/>
      <c r="H3445" s="247"/>
      <c r="I3445" s="252"/>
      <c r="J3445" s="276"/>
      <c r="K3445" s="256"/>
      <c r="L3445" s="256"/>
      <c r="M3445" s="256"/>
      <c r="N3445" s="255"/>
    </row>
    <row r="3446" spans="1:14" ht="32.25" hidden="1" customHeight="1">
      <c r="A3446" s="252"/>
      <c r="B3446" s="263"/>
      <c r="C3446" s="247"/>
      <c r="D3446" s="264"/>
      <c r="E3446" s="252"/>
      <c r="F3446" s="247"/>
      <c r="G3446" s="247"/>
      <c r="H3446" s="247"/>
      <c r="I3446" s="252"/>
      <c r="J3446" s="276"/>
      <c r="K3446" s="256"/>
      <c r="L3446" s="256"/>
      <c r="M3446" s="256"/>
      <c r="N3446" s="255"/>
    </row>
    <row r="3447" spans="1:14" ht="32.25" hidden="1" customHeight="1">
      <c r="A3447" s="253"/>
      <c r="B3447" s="265"/>
      <c r="C3447" s="266"/>
      <c r="D3447" s="267"/>
      <c r="E3447" s="253"/>
      <c r="F3447" s="266"/>
      <c r="G3447" s="266"/>
      <c r="H3447" s="266"/>
      <c r="I3447" s="253"/>
      <c r="J3447" s="276"/>
      <c r="K3447" s="256"/>
      <c r="L3447" s="256"/>
      <c r="M3447" s="256"/>
      <c r="N3447" s="255"/>
    </row>
    <row r="3448" spans="1:14" ht="14.5" hidden="1">
      <c r="A3448" s="269" t="s">
        <v>418</v>
      </c>
      <c r="B3448" s="269" t="s">
        <v>419</v>
      </c>
      <c r="C3448" s="270" t="s">
        <v>420</v>
      </c>
      <c r="D3448" s="269" t="s">
        <v>421</v>
      </c>
      <c r="E3448" s="269" t="s">
        <v>422</v>
      </c>
      <c r="F3448" s="272" t="s">
        <v>16</v>
      </c>
      <c r="G3448" s="269" t="s">
        <v>423</v>
      </c>
      <c r="H3448" s="269" t="s">
        <v>424</v>
      </c>
      <c r="I3448" s="271" t="s">
        <v>425</v>
      </c>
      <c r="J3448" s="256"/>
      <c r="K3448" s="256"/>
      <c r="L3448" s="256"/>
      <c r="M3448" s="256"/>
      <c r="N3448" s="255"/>
    </row>
    <row r="3449" spans="1:14" ht="14.5" hidden="1">
      <c r="A3449" s="253"/>
      <c r="B3449" s="253"/>
      <c r="C3449" s="253"/>
      <c r="D3449" s="253"/>
      <c r="E3449" s="253"/>
      <c r="F3449" s="265"/>
      <c r="G3449" s="253"/>
      <c r="H3449" s="253"/>
      <c r="I3449" s="100">
        <v>2023</v>
      </c>
      <c r="J3449" s="100">
        <v>2024</v>
      </c>
      <c r="K3449" s="100">
        <v>2025</v>
      </c>
      <c r="L3449" s="100">
        <v>2026</v>
      </c>
      <c r="M3449" s="100">
        <v>2027</v>
      </c>
      <c r="N3449" s="148" t="s">
        <v>426</v>
      </c>
    </row>
    <row r="3450" spans="1:14" ht="14.5" hidden="1">
      <c r="A3450" s="251"/>
      <c r="B3450" s="137"/>
      <c r="C3450" s="138"/>
      <c r="D3450" s="158"/>
      <c r="E3450" s="140"/>
      <c r="F3450" s="121"/>
      <c r="G3450" s="141" t="e">
        <f ca="1">_xludf.IFS(F3450=BASE_DATOS!R$2,"N/A",F3450=BASE_DATOS!R$3,"N/A",F3450=BASE_DATOS!R$4,"INDICAR",F3450=BASE_DATOS!R$7,"N/A",F3450=BASE_DATOS!R$5,"INDICAR",F3450=BASE_DATOS!R$6,"INDICAR",F3450=BASE_DATOS!R$8," INDICAR",F3450=BASE_DATOS!R$9," ")</f>
        <v>#NAME?</v>
      </c>
      <c r="H3450" s="121"/>
      <c r="I3450" s="122"/>
      <c r="J3450" s="122"/>
      <c r="K3450" s="122"/>
      <c r="L3450" s="122"/>
      <c r="M3450" s="122"/>
      <c r="N3450" s="123">
        <f t="shared" ref="N3450:N3482" si="86">SUM(I3450:M3450)</f>
        <v>0</v>
      </c>
    </row>
    <row r="3451" spans="1:14" ht="14.5" hidden="1">
      <c r="A3451" s="252"/>
      <c r="B3451" s="137"/>
      <c r="C3451" s="138"/>
      <c r="D3451" s="158"/>
      <c r="E3451" s="140"/>
      <c r="F3451" s="121"/>
      <c r="G3451" s="160" t="e">
        <f ca="1">_xludf.IFS(F3451=BASE_DATOS!R$2,"N/A",F3451=BASE_DATOS!R$3,"N/A",F3451=BASE_DATOS!R$4,"INDICAR",F3451=BASE_DATOS!R$7,"N/A",F3451=BASE_DATOS!R$5,"INDICAR",F3451=BASE_DATOS!R$6,"INDICAR",F3451=BASE_DATOS!R$8," INDICAR",F3451=BASE_DATOS!R$9," ")</f>
        <v>#NAME?</v>
      </c>
      <c r="H3451" s="121"/>
      <c r="I3451" s="122"/>
      <c r="J3451" s="122"/>
      <c r="K3451" s="122"/>
      <c r="L3451" s="122"/>
      <c r="M3451" s="122"/>
      <c r="N3451" s="123">
        <f t="shared" si="86"/>
        <v>0</v>
      </c>
    </row>
    <row r="3452" spans="1:14" ht="14.5" hidden="1">
      <c r="A3452" s="252"/>
      <c r="B3452" s="137"/>
      <c r="C3452" s="138"/>
      <c r="D3452" s="158"/>
      <c r="E3452" s="140"/>
      <c r="F3452" s="121"/>
      <c r="G3452" s="160" t="e">
        <f ca="1">_xludf.IFS(F3452=BASE_DATOS!R$2,"N/A",F3452=BASE_DATOS!R$3,"N/A",F3452=BASE_DATOS!R$4,"INDICAR",F3452=BASE_DATOS!R$7,"N/A",F3452=BASE_DATOS!R$5,"INDICAR",F3452=BASE_DATOS!R$6,"INDICAR",F3452=BASE_DATOS!R$8," INDICAR",F3452=BASE_DATOS!R$9," ")</f>
        <v>#NAME?</v>
      </c>
      <c r="H3452" s="121"/>
      <c r="I3452" s="122"/>
      <c r="J3452" s="122"/>
      <c r="K3452" s="122"/>
      <c r="L3452" s="122"/>
      <c r="M3452" s="122"/>
      <c r="N3452" s="123">
        <f t="shared" si="86"/>
        <v>0</v>
      </c>
    </row>
    <row r="3453" spans="1:14" ht="14.5" hidden="1">
      <c r="A3453" s="252"/>
      <c r="B3453" s="137"/>
      <c r="C3453" s="138"/>
      <c r="D3453" s="158"/>
      <c r="E3453" s="140"/>
      <c r="F3453" s="121"/>
      <c r="G3453" s="160" t="e">
        <f ca="1">_xludf.IFS(F3453=BASE_DATOS!R$2,"N/A",F3453=BASE_DATOS!R$3,"N/A",F3453=BASE_DATOS!R$4,"INDICAR",F3453=BASE_DATOS!R$7,"N/A",F3453=BASE_DATOS!R$5,"INDICAR",F3453=BASE_DATOS!R$6,"INDICAR",F3453=BASE_DATOS!R$8," INDICAR",F3453=BASE_DATOS!R$9," ")</f>
        <v>#NAME?</v>
      </c>
      <c r="H3453" s="121"/>
      <c r="I3453" s="122"/>
      <c r="J3453" s="122"/>
      <c r="K3453" s="122"/>
      <c r="L3453" s="122"/>
      <c r="M3453" s="122"/>
      <c r="N3453" s="123">
        <f t="shared" si="86"/>
        <v>0</v>
      </c>
    </row>
    <row r="3454" spans="1:14" ht="14.5" hidden="1">
      <c r="A3454" s="252"/>
      <c r="B3454" s="137"/>
      <c r="C3454" s="138"/>
      <c r="D3454" s="158"/>
      <c r="E3454" s="140"/>
      <c r="F3454" s="121"/>
      <c r="G3454" s="160" t="e">
        <f ca="1">_xludf.IFS(F3454=BASE_DATOS!R$2,"N/A",F3454=BASE_DATOS!R$3,"N/A",F3454=BASE_DATOS!R$4,"INDICAR",F3454=BASE_DATOS!R$7,"N/A",F3454=BASE_DATOS!R$5,"INDICAR",F3454=BASE_DATOS!R$6,"INDICAR",F3454=BASE_DATOS!R$8," INDICAR",F3454=BASE_DATOS!R$9," ")</f>
        <v>#NAME?</v>
      </c>
      <c r="H3454" s="121"/>
      <c r="I3454" s="122"/>
      <c r="J3454" s="122"/>
      <c r="K3454" s="122"/>
      <c r="L3454" s="122"/>
      <c r="M3454" s="122"/>
      <c r="N3454" s="123">
        <f t="shared" si="86"/>
        <v>0</v>
      </c>
    </row>
    <row r="3455" spans="1:14" ht="14.5" hidden="1">
      <c r="A3455" s="252"/>
      <c r="B3455" s="137"/>
      <c r="C3455" s="138"/>
      <c r="D3455" s="158"/>
      <c r="E3455" s="140"/>
      <c r="F3455" s="121"/>
      <c r="G3455" s="160" t="e">
        <f ca="1">_xludf.IFS(F3455=BASE_DATOS!R$2,"N/A",F3455=BASE_DATOS!R$3,"N/A",F3455=BASE_DATOS!R$4,"INDICAR",F3455=BASE_DATOS!R$7,"N/A",F3455=BASE_DATOS!R$5,"INDICAR",F3455=BASE_DATOS!R$6,"INDICAR",F3455=BASE_DATOS!R$8," INDICAR",F3455=BASE_DATOS!R$9," ")</f>
        <v>#NAME?</v>
      </c>
      <c r="H3455" s="121"/>
      <c r="I3455" s="122"/>
      <c r="J3455" s="122"/>
      <c r="K3455" s="122"/>
      <c r="L3455" s="122"/>
      <c r="M3455" s="122"/>
      <c r="N3455" s="123">
        <f t="shared" si="86"/>
        <v>0</v>
      </c>
    </row>
    <row r="3456" spans="1:14" ht="14.5" hidden="1">
      <c r="A3456" s="252"/>
      <c r="B3456" s="137"/>
      <c r="C3456" s="138"/>
      <c r="D3456" s="158"/>
      <c r="E3456" s="140"/>
      <c r="F3456" s="121"/>
      <c r="G3456" s="160" t="e">
        <f ca="1">_xludf.IFS(F3456=BASE_DATOS!R$2,"N/A",F3456=BASE_DATOS!R$3,"N/A",F3456=BASE_DATOS!R$4,"INDICAR",F3456=BASE_DATOS!R$7,"N/A",F3456=BASE_DATOS!R$5,"INDICAR",F3456=BASE_DATOS!R$6,"INDICAR",F3456=BASE_DATOS!R$8," INDICAR",F3456=BASE_DATOS!R$9," ")</f>
        <v>#NAME?</v>
      </c>
      <c r="H3456" s="121"/>
      <c r="I3456" s="122"/>
      <c r="J3456" s="122"/>
      <c r="K3456" s="122"/>
      <c r="L3456" s="122"/>
      <c r="M3456" s="122"/>
      <c r="N3456" s="123">
        <f t="shared" si="86"/>
        <v>0</v>
      </c>
    </row>
    <row r="3457" spans="1:14" ht="14.5" hidden="1">
      <c r="A3457" s="252"/>
      <c r="B3457" s="137"/>
      <c r="C3457" s="138"/>
      <c r="D3457" s="158"/>
      <c r="E3457" s="140"/>
      <c r="F3457" s="121"/>
      <c r="G3457" s="160" t="e">
        <f ca="1">_xludf.IFS(F3457=BASE_DATOS!R$2,"N/A",F3457=BASE_DATOS!R$3,"N/A",F3457=BASE_DATOS!R$4,"INDICAR",F3457=BASE_DATOS!R$7,"N/A",F3457=BASE_DATOS!R$5,"INDICAR",F3457=BASE_DATOS!R$6,"INDICAR",F3457=BASE_DATOS!R$8," INDICAR",F3457=BASE_DATOS!R$9," ")</f>
        <v>#NAME?</v>
      </c>
      <c r="H3457" s="121"/>
      <c r="I3457" s="122"/>
      <c r="J3457" s="122"/>
      <c r="K3457" s="122"/>
      <c r="L3457" s="122"/>
      <c r="M3457" s="122"/>
      <c r="N3457" s="123">
        <f t="shared" si="86"/>
        <v>0</v>
      </c>
    </row>
    <row r="3458" spans="1:14" ht="14.5" hidden="1">
      <c r="A3458" s="252"/>
      <c r="B3458" s="137"/>
      <c r="C3458" s="138"/>
      <c r="D3458" s="158"/>
      <c r="E3458" s="140"/>
      <c r="F3458" s="121"/>
      <c r="G3458" s="160" t="e">
        <f ca="1">_xludf.IFS(F3458=BASE_DATOS!R$2,"N/A",F3458=BASE_DATOS!R$3,"N/A",F3458=BASE_DATOS!R$4,"INDICAR",F3458=BASE_DATOS!R$7,"N/A",F3458=BASE_DATOS!R$5,"INDICAR",F3458=BASE_DATOS!R$6,"INDICAR",F3458=BASE_DATOS!R$8," INDICAR",F3458=BASE_DATOS!R$9," ")</f>
        <v>#NAME?</v>
      </c>
      <c r="H3458" s="121"/>
      <c r="I3458" s="122"/>
      <c r="J3458" s="122"/>
      <c r="K3458" s="122"/>
      <c r="L3458" s="122"/>
      <c r="M3458" s="122"/>
      <c r="N3458" s="123">
        <f t="shared" si="86"/>
        <v>0</v>
      </c>
    </row>
    <row r="3459" spans="1:14" ht="14.5" hidden="1">
      <c r="A3459" s="252"/>
      <c r="B3459" s="137"/>
      <c r="C3459" s="138"/>
      <c r="D3459" s="158"/>
      <c r="E3459" s="140"/>
      <c r="F3459" s="121"/>
      <c r="G3459" s="160" t="e">
        <f ca="1">_xludf.IFS(F3459=BASE_DATOS!R$2,"N/A",F3459=BASE_DATOS!R$3,"N/A",F3459=BASE_DATOS!R$4,"INDICAR",F3459=BASE_DATOS!R$7,"N/A",F3459=BASE_DATOS!R$5,"INDICAR",F3459=BASE_DATOS!R$6,"INDICAR",F3459=BASE_DATOS!R$8," INDICAR",F3459=BASE_DATOS!R$9," ")</f>
        <v>#NAME?</v>
      </c>
      <c r="H3459" s="121"/>
      <c r="I3459" s="122"/>
      <c r="J3459" s="122"/>
      <c r="K3459" s="122"/>
      <c r="L3459" s="122"/>
      <c r="M3459" s="122"/>
      <c r="N3459" s="123">
        <f t="shared" si="86"/>
        <v>0</v>
      </c>
    </row>
    <row r="3460" spans="1:14" ht="14.5" hidden="1">
      <c r="A3460" s="253"/>
      <c r="B3460" s="137"/>
      <c r="C3460" s="140"/>
      <c r="D3460" s="158"/>
      <c r="E3460" s="140"/>
      <c r="F3460" s="121"/>
      <c r="G3460" s="160" t="e">
        <f ca="1">_xludf.IFS(F3460=BASE_DATOS!R$2,"N/A",F3460=BASE_DATOS!R$3,"N/A",F3460=BASE_DATOS!R$4,"INDICAR",F3460=BASE_DATOS!R$7,"N/A",F3460=BASE_DATOS!R$5,"INDICAR",F3460=BASE_DATOS!R$6,"INDICAR",F3460=BASE_DATOS!R$8," INDICAR",F3460=BASE_DATOS!R$9," ")</f>
        <v>#NAME?</v>
      </c>
      <c r="H3460" s="121"/>
      <c r="I3460" s="122"/>
      <c r="J3460" s="122"/>
      <c r="K3460" s="122"/>
      <c r="L3460" s="122"/>
      <c r="M3460" s="122"/>
      <c r="N3460" s="123">
        <f t="shared" si="86"/>
        <v>0</v>
      </c>
    </row>
    <row r="3461" spans="1:14" ht="14.5" hidden="1">
      <c r="A3461" s="251"/>
      <c r="B3461" s="137"/>
      <c r="C3461" s="138"/>
      <c r="D3461" s="158"/>
      <c r="E3461" s="140"/>
      <c r="F3461" s="121"/>
      <c r="G3461" s="160" t="e">
        <f ca="1">_xludf.IFS(F3461=BASE_DATOS!R$2,"N/A",F3461=BASE_DATOS!R$3,"N/A",F3461=BASE_DATOS!R$4,"INDICAR",F3461=BASE_DATOS!R$7,"N/A",F3461=BASE_DATOS!R$5,"INDICAR",F3461=BASE_DATOS!R$6,"INDICAR",F3461=BASE_DATOS!R$8," INDICAR",F3461=BASE_DATOS!R$9," ")</f>
        <v>#NAME?</v>
      </c>
      <c r="H3461" s="121"/>
      <c r="I3461" s="122"/>
      <c r="J3461" s="122"/>
      <c r="K3461" s="122"/>
      <c r="L3461" s="122"/>
      <c r="M3461" s="122"/>
      <c r="N3461" s="123">
        <f t="shared" si="86"/>
        <v>0</v>
      </c>
    </row>
    <row r="3462" spans="1:14" ht="14.5" hidden="1">
      <c r="A3462" s="252"/>
      <c r="B3462" s="137"/>
      <c r="C3462" s="138"/>
      <c r="D3462" s="158"/>
      <c r="E3462" s="140"/>
      <c r="F3462" s="121"/>
      <c r="G3462" s="160" t="e">
        <f ca="1">_xludf.IFS(F3462=BASE_DATOS!R$2,"N/A",F3462=BASE_DATOS!R$3,"N/A",F3462=BASE_DATOS!R$4,"INDICAR",F3462=BASE_DATOS!R$7,"N/A",F3462=BASE_DATOS!R$5,"INDICAR",F3462=BASE_DATOS!R$6,"INDICAR",F3462=BASE_DATOS!R$8," INDICAR",F3462=BASE_DATOS!R$9," ")</f>
        <v>#NAME?</v>
      </c>
      <c r="H3462" s="121"/>
      <c r="I3462" s="122"/>
      <c r="J3462" s="122"/>
      <c r="K3462" s="122"/>
      <c r="L3462" s="122"/>
      <c r="M3462" s="122"/>
      <c r="N3462" s="123">
        <f t="shared" si="86"/>
        <v>0</v>
      </c>
    </row>
    <row r="3463" spans="1:14" ht="14.5" hidden="1">
      <c r="A3463" s="252"/>
      <c r="B3463" s="137"/>
      <c r="C3463" s="138"/>
      <c r="D3463" s="158"/>
      <c r="E3463" s="140"/>
      <c r="F3463" s="121"/>
      <c r="G3463" s="160" t="e">
        <f ca="1">_xludf.IFS(F3463=BASE_DATOS!R$2,"N/A",F3463=BASE_DATOS!R$3,"N/A",F3463=BASE_DATOS!R$4,"INDICAR",F3463=BASE_DATOS!R$7,"N/A",F3463=BASE_DATOS!R$5,"INDICAR",F3463=BASE_DATOS!R$6,"INDICAR",F3463=BASE_DATOS!R$8," INDICAR",F3463=BASE_DATOS!R$9," ")</f>
        <v>#NAME?</v>
      </c>
      <c r="H3463" s="121"/>
      <c r="I3463" s="122"/>
      <c r="J3463" s="122"/>
      <c r="K3463" s="122"/>
      <c r="L3463" s="122"/>
      <c r="M3463" s="122"/>
      <c r="N3463" s="123">
        <f t="shared" si="86"/>
        <v>0</v>
      </c>
    </row>
    <row r="3464" spans="1:14" ht="14.5" hidden="1">
      <c r="A3464" s="252"/>
      <c r="B3464" s="137"/>
      <c r="C3464" s="138"/>
      <c r="D3464" s="158"/>
      <c r="E3464" s="140"/>
      <c r="F3464" s="121"/>
      <c r="G3464" s="160" t="e">
        <f ca="1">_xludf.IFS(F3464=BASE_DATOS!R$2,"N/A",F3464=BASE_DATOS!R$3,"N/A",F3464=BASE_DATOS!R$4,"INDICAR",F3464=BASE_DATOS!R$7,"N/A",F3464=BASE_DATOS!R$5,"INDICAR",F3464=BASE_DATOS!R$6,"INDICAR",F3464=BASE_DATOS!R$8," INDICAR",F3464=BASE_DATOS!R$9," ")</f>
        <v>#NAME?</v>
      </c>
      <c r="H3464" s="121"/>
      <c r="I3464" s="122"/>
      <c r="J3464" s="122"/>
      <c r="K3464" s="122"/>
      <c r="L3464" s="122"/>
      <c r="M3464" s="122"/>
      <c r="N3464" s="123">
        <f t="shared" si="86"/>
        <v>0</v>
      </c>
    </row>
    <row r="3465" spans="1:14" ht="14.5" hidden="1">
      <c r="A3465" s="252"/>
      <c r="B3465" s="137"/>
      <c r="C3465" s="138"/>
      <c r="D3465" s="158"/>
      <c r="E3465" s="140"/>
      <c r="F3465" s="121"/>
      <c r="G3465" s="160" t="e">
        <f ca="1">_xludf.IFS(F3465=BASE_DATOS!R$2,"N/A",F3465=BASE_DATOS!R$3,"N/A",F3465=BASE_DATOS!R$4,"INDICAR",F3465=BASE_DATOS!R$7,"N/A",F3465=BASE_DATOS!R$5,"INDICAR",F3465=BASE_DATOS!R$6,"INDICAR",F3465=BASE_DATOS!R$8," INDICAR",F3465=BASE_DATOS!R$9," ")</f>
        <v>#NAME?</v>
      </c>
      <c r="H3465" s="121"/>
      <c r="I3465" s="122"/>
      <c r="J3465" s="122"/>
      <c r="K3465" s="122"/>
      <c r="L3465" s="122"/>
      <c r="M3465" s="122"/>
      <c r="N3465" s="123">
        <f t="shared" si="86"/>
        <v>0</v>
      </c>
    </row>
    <row r="3466" spans="1:14" ht="14.5" hidden="1">
      <c r="A3466" s="252"/>
      <c r="B3466" s="137"/>
      <c r="C3466" s="138"/>
      <c r="D3466" s="158"/>
      <c r="E3466" s="140"/>
      <c r="F3466" s="121"/>
      <c r="G3466" s="160" t="e">
        <f ca="1">_xludf.IFS(F3466=BASE_DATOS!R$2,"N/A",F3466=BASE_DATOS!R$3,"N/A",F3466=BASE_DATOS!R$4,"INDICAR",F3466=BASE_DATOS!R$7,"N/A",F3466=BASE_DATOS!R$5,"INDICAR",F3466=BASE_DATOS!R$6,"INDICAR",F3466=BASE_DATOS!R$8," INDICAR",F3466=BASE_DATOS!R$9," ")</f>
        <v>#NAME?</v>
      </c>
      <c r="H3466" s="121"/>
      <c r="I3466" s="122"/>
      <c r="J3466" s="122"/>
      <c r="K3466" s="122"/>
      <c r="L3466" s="122"/>
      <c r="M3466" s="122"/>
      <c r="N3466" s="123">
        <f t="shared" si="86"/>
        <v>0</v>
      </c>
    </row>
    <row r="3467" spans="1:14" ht="14.5" hidden="1">
      <c r="A3467" s="252"/>
      <c r="B3467" s="137"/>
      <c r="C3467" s="138"/>
      <c r="D3467" s="158"/>
      <c r="E3467" s="140"/>
      <c r="F3467" s="121"/>
      <c r="G3467" s="160" t="e">
        <f ca="1">_xludf.IFS(F3467=BASE_DATOS!R$2,"N/A",F3467=BASE_DATOS!R$3,"N/A",F3467=BASE_DATOS!R$4,"INDICAR",F3467=BASE_DATOS!R$7,"N/A",F3467=BASE_DATOS!R$5,"INDICAR",F3467=BASE_DATOS!R$6,"INDICAR",F3467=BASE_DATOS!R$8," INDICAR",F3467=BASE_DATOS!R$9," ")</f>
        <v>#NAME?</v>
      </c>
      <c r="H3467" s="121"/>
      <c r="I3467" s="122"/>
      <c r="J3467" s="122"/>
      <c r="K3467" s="122"/>
      <c r="L3467" s="122"/>
      <c r="M3467" s="122"/>
      <c r="N3467" s="123">
        <f t="shared" si="86"/>
        <v>0</v>
      </c>
    </row>
    <row r="3468" spans="1:14" ht="14.5" hidden="1">
      <c r="A3468" s="252"/>
      <c r="B3468" s="137"/>
      <c r="C3468" s="138"/>
      <c r="D3468" s="158"/>
      <c r="E3468" s="140"/>
      <c r="F3468" s="121"/>
      <c r="G3468" s="160" t="e">
        <f ca="1">_xludf.IFS(F3468=BASE_DATOS!R$2,"N/A",F3468=BASE_DATOS!R$3,"N/A",F3468=BASE_DATOS!R$4,"INDICAR",F3468=BASE_DATOS!R$7,"N/A",F3468=BASE_DATOS!R$5,"INDICAR",F3468=BASE_DATOS!R$6,"INDICAR",F3468=BASE_DATOS!R$8," INDICAR",F3468=BASE_DATOS!R$9," ")</f>
        <v>#NAME?</v>
      </c>
      <c r="H3468" s="121"/>
      <c r="I3468" s="122"/>
      <c r="J3468" s="122"/>
      <c r="K3468" s="122"/>
      <c r="L3468" s="122"/>
      <c r="M3468" s="122"/>
      <c r="N3468" s="123">
        <f t="shared" si="86"/>
        <v>0</v>
      </c>
    </row>
    <row r="3469" spans="1:14" ht="14.5" hidden="1">
      <c r="A3469" s="252"/>
      <c r="B3469" s="137"/>
      <c r="C3469" s="138"/>
      <c r="D3469" s="158"/>
      <c r="E3469" s="140"/>
      <c r="F3469" s="121"/>
      <c r="G3469" s="160" t="e">
        <f ca="1">_xludf.IFS(F3469=BASE_DATOS!R$2,"N/A",F3469=BASE_DATOS!R$3,"N/A",F3469=BASE_DATOS!R$4,"INDICAR",F3469=BASE_DATOS!R$7,"N/A",F3469=BASE_DATOS!R$5,"INDICAR",F3469=BASE_DATOS!R$6,"INDICAR",F3469=BASE_DATOS!R$8," INDICAR",F3469=BASE_DATOS!R$9," ")</f>
        <v>#NAME?</v>
      </c>
      <c r="H3469" s="121"/>
      <c r="I3469" s="122"/>
      <c r="J3469" s="122"/>
      <c r="K3469" s="122"/>
      <c r="L3469" s="122"/>
      <c r="M3469" s="122"/>
      <c r="N3469" s="123">
        <f t="shared" si="86"/>
        <v>0</v>
      </c>
    </row>
    <row r="3470" spans="1:14" ht="14.5" hidden="1">
      <c r="A3470" s="252"/>
      <c r="B3470" s="137"/>
      <c r="C3470" s="138"/>
      <c r="D3470" s="158"/>
      <c r="E3470" s="140"/>
      <c r="F3470" s="121"/>
      <c r="G3470" s="160" t="e">
        <f ca="1">_xludf.IFS(F3470=BASE_DATOS!R$2,"N/A",F3470=BASE_DATOS!R$3,"N/A",F3470=BASE_DATOS!R$4,"INDICAR",F3470=BASE_DATOS!R$7,"N/A",F3470=BASE_DATOS!R$5,"INDICAR",F3470=BASE_DATOS!R$6,"INDICAR",F3470=BASE_DATOS!R$8," INDICAR",F3470=BASE_DATOS!R$9," ")</f>
        <v>#NAME?</v>
      </c>
      <c r="H3470" s="121"/>
      <c r="I3470" s="122"/>
      <c r="J3470" s="122"/>
      <c r="K3470" s="122"/>
      <c r="L3470" s="122"/>
      <c r="M3470" s="122"/>
      <c r="N3470" s="123">
        <f t="shared" si="86"/>
        <v>0</v>
      </c>
    </row>
    <row r="3471" spans="1:14" ht="14.5" hidden="1">
      <c r="A3471" s="253"/>
      <c r="B3471" s="137"/>
      <c r="C3471" s="140"/>
      <c r="D3471" s="158"/>
      <c r="E3471" s="140"/>
      <c r="F3471" s="121"/>
      <c r="G3471" s="160" t="e">
        <f ca="1">_xludf.IFS(F3471=BASE_DATOS!R$2,"N/A",F3471=BASE_DATOS!R$3,"N/A",F3471=BASE_DATOS!R$4,"INDICAR",F3471=BASE_DATOS!R$7,"N/A",F3471=BASE_DATOS!R$5,"INDICAR",F3471=BASE_DATOS!R$6,"INDICAR",F3471=BASE_DATOS!R$8," INDICAR",F3471=BASE_DATOS!R$9," ")</f>
        <v>#NAME?</v>
      </c>
      <c r="H3471" s="121"/>
      <c r="I3471" s="122"/>
      <c r="J3471" s="122"/>
      <c r="K3471" s="122"/>
      <c r="L3471" s="122"/>
      <c r="M3471" s="122"/>
      <c r="N3471" s="123">
        <f t="shared" si="86"/>
        <v>0</v>
      </c>
    </row>
    <row r="3472" spans="1:14" ht="14.5" hidden="1">
      <c r="A3472" s="251"/>
      <c r="B3472" s="137"/>
      <c r="C3472" s="138"/>
      <c r="D3472" s="158"/>
      <c r="E3472" s="140"/>
      <c r="F3472" s="121"/>
      <c r="G3472" s="160" t="e">
        <f ca="1">_xludf.IFS(F3472=BASE_DATOS!R$2,"N/A",F3472=BASE_DATOS!R$3,"N/A",F3472=BASE_DATOS!R$4,"INDICAR",F3472=BASE_DATOS!R$7,"N/A",F3472=BASE_DATOS!R$5,"INDICAR",F3472=BASE_DATOS!R$6,"INDICAR",F3472=BASE_DATOS!R$8," INDICAR",F3472=BASE_DATOS!R$9," ")</f>
        <v>#NAME?</v>
      </c>
      <c r="H3472" s="121"/>
      <c r="I3472" s="122"/>
      <c r="J3472" s="122"/>
      <c r="K3472" s="122"/>
      <c r="L3472" s="122"/>
      <c r="M3472" s="122"/>
      <c r="N3472" s="123">
        <f t="shared" si="86"/>
        <v>0</v>
      </c>
    </row>
    <row r="3473" spans="1:14" ht="14.5" hidden="1">
      <c r="A3473" s="252"/>
      <c r="B3473" s="137"/>
      <c r="C3473" s="138"/>
      <c r="D3473" s="158"/>
      <c r="E3473" s="140"/>
      <c r="F3473" s="121"/>
      <c r="G3473" s="160" t="e">
        <f ca="1">_xludf.IFS(F3473=BASE_DATOS!R$2,"N/A",F3473=BASE_DATOS!R$3,"N/A",F3473=BASE_DATOS!R$4,"INDICAR",F3473=BASE_DATOS!R$7,"N/A",F3473=BASE_DATOS!R$5,"INDICAR",F3473=BASE_DATOS!R$6,"INDICAR",F3473=BASE_DATOS!R$8," INDICAR",F3473=BASE_DATOS!R$9," ")</f>
        <v>#NAME?</v>
      </c>
      <c r="H3473" s="121"/>
      <c r="I3473" s="122"/>
      <c r="J3473" s="122"/>
      <c r="K3473" s="122"/>
      <c r="L3473" s="122"/>
      <c r="M3473" s="122"/>
      <c r="N3473" s="123">
        <f t="shared" si="86"/>
        <v>0</v>
      </c>
    </row>
    <row r="3474" spans="1:14" ht="14.5" hidden="1">
      <c r="A3474" s="252"/>
      <c r="B3474" s="137"/>
      <c r="C3474" s="138"/>
      <c r="D3474" s="158"/>
      <c r="E3474" s="140"/>
      <c r="F3474" s="121"/>
      <c r="G3474" s="160" t="e">
        <f ca="1">_xludf.IFS(F3474=BASE_DATOS!R$2,"N/A",F3474=BASE_DATOS!R$3,"N/A",F3474=BASE_DATOS!R$4,"INDICAR",F3474=BASE_DATOS!R$7,"N/A",F3474=BASE_DATOS!R$5,"INDICAR",F3474=BASE_DATOS!R$6,"INDICAR",F3474=BASE_DATOS!R$8," INDICAR",F3474=BASE_DATOS!R$9," ")</f>
        <v>#NAME?</v>
      </c>
      <c r="H3474" s="121"/>
      <c r="I3474" s="122"/>
      <c r="J3474" s="122"/>
      <c r="K3474" s="122"/>
      <c r="L3474" s="122"/>
      <c r="M3474" s="122"/>
      <c r="N3474" s="123">
        <f t="shared" si="86"/>
        <v>0</v>
      </c>
    </row>
    <row r="3475" spans="1:14" ht="14.5" hidden="1">
      <c r="A3475" s="252"/>
      <c r="B3475" s="137"/>
      <c r="C3475" s="138"/>
      <c r="D3475" s="158"/>
      <c r="E3475" s="140"/>
      <c r="F3475" s="121"/>
      <c r="G3475" s="160" t="e">
        <f ca="1">_xludf.IFS(F3475=BASE_DATOS!R$2,"N/A",F3475=BASE_DATOS!R$3,"N/A",F3475=BASE_DATOS!R$4,"INDICAR",F3475=BASE_DATOS!R$7,"N/A",F3475=BASE_DATOS!R$5,"INDICAR",F3475=BASE_DATOS!R$6,"INDICAR",F3475=BASE_DATOS!R$8," INDICAR",F3475=BASE_DATOS!R$9," ")</f>
        <v>#NAME?</v>
      </c>
      <c r="H3475" s="121"/>
      <c r="I3475" s="122"/>
      <c r="J3475" s="122"/>
      <c r="K3475" s="122"/>
      <c r="L3475" s="122"/>
      <c r="M3475" s="122"/>
      <c r="N3475" s="123">
        <f t="shared" si="86"/>
        <v>0</v>
      </c>
    </row>
    <row r="3476" spans="1:14" ht="14.5" hidden="1">
      <c r="A3476" s="252"/>
      <c r="B3476" s="137"/>
      <c r="C3476" s="138"/>
      <c r="D3476" s="158"/>
      <c r="E3476" s="140"/>
      <c r="F3476" s="121"/>
      <c r="G3476" s="160" t="e">
        <f ca="1">_xludf.IFS(F3476=BASE_DATOS!R$2,"N/A",F3476=BASE_DATOS!R$3,"N/A",F3476=BASE_DATOS!R$4,"INDICAR",F3476=BASE_DATOS!R$7,"N/A",F3476=BASE_DATOS!R$5,"INDICAR",F3476=BASE_DATOS!R$6,"INDICAR",F3476=BASE_DATOS!R$8," INDICAR",F3476=BASE_DATOS!R$9," ")</f>
        <v>#NAME?</v>
      </c>
      <c r="H3476" s="121"/>
      <c r="I3476" s="122"/>
      <c r="J3476" s="122"/>
      <c r="K3476" s="122"/>
      <c r="L3476" s="122"/>
      <c r="M3476" s="122"/>
      <c r="N3476" s="123">
        <f t="shared" si="86"/>
        <v>0</v>
      </c>
    </row>
    <row r="3477" spans="1:14" ht="14.5" hidden="1">
      <c r="A3477" s="252"/>
      <c r="B3477" s="137"/>
      <c r="C3477" s="138"/>
      <c r="D3477" s="158"/>
      <c r="E3477" s="140"/>
      <c r="F3477" s="121"/>
      <c r="G3477" s="160" t="e">
        <f ca="1">_xludf.IFS(F3477=BASE_DATOS!R$2,"N/A",F3477=BASE_DATOS!R$3,"N/A",F3477=BASE_DATOS!R$4,"INDICAR",F3477=BASE_DATOS!R$7,"N/A",F3477=BASE_DATOS!R$5,"INDICAR",F3477=BASE_DATOS!R$6,"INDICAR",F3477=BASE_DATOS!R$8," INDICAR",F3477=BASE_DATOS!R$9," ")</f>
        <v>#NAME?</v>
      </c>
      <c r="H3477" s="121"/>
      <c r="I3477" s="122"/>
      <c r="J3477" s="122"/>
      <c r="K3477" s="122"/>
      <c r="L3477" s="122"/>
      <c r="M3477" s="122"/>
      <c r="N3477" s="123">
        <f t="shared" si="86"/>
        <v>0</v>
      </c>
    </row>
    <row r="3478" spans="1:14" ht="14.5" hidden="1">
      <c r="A3478" s="252"/>
      <c r="B3478" s="137"/>
      <c r="C3478" s="138"/>
      <c r="D3478" s="158"/>
      <c r="E3478" s="140"/>
      <c r="F3478" s="121"/>
      <c r="G3478" s="160" t="e">
        <f ca="1">_xludf.IFS(F3478=BASE_DATOS!R$2,"N/A",F3478=BASE_DATOS!R$3,"N/A",F3478=BASE_DATOS!R$4,"INDICAR",F3478=BASE_DATOS!R$7,"N/A",F3478=BASE_DATOS!R$5,"INDICAR",F3478=BASE_DATOS!R$6,"INDICAR",F3478=BASE_DATOS!R$8," INDICAR",F3478=BASE_DATOS!R$9," ")</f>
        <v>#NAME?</v>
      </c>
      <c r="H3478" s="121"/>
      <c r="I3478" s="122"/>
      <c r="J3478" s="122"/>
      <c r="K3478" s="122"/>
      <c r="L3478" s="122"/>
      <c r="M3478" s="122"/>
      <c r="N3478" s="123">
        <f t="shared" si="86"/>
        <v>0</v>
      </c>
    </row>
    <row r="3479" spans="1:14" ht="14.5" hidden="1">
      <c r="A3479" s="252"/>
      <c r="B3479" s="137"/>
      <c r="C3479" s="138"/>
      <c r="D3479" s="158"/>
      <c r="E3479" s="140"/>
      <c r="F3479" s="121"/>
      <c r="G3479" s="160" t="e">
        <f ca="1">_xludf.IFS(F3479=BASE_DATOS!R$2,"N/A",F3479=BASE_DATOS!R$3,"N/A",F3479=BASE_DATOS!R$4,"INDICAR",F3479=BASE_DATOS!R$7,"N/A",F3479=BASE_DATOS!R$5,"INDICAR",F3479=BASE_DATOS!R$6,"INDICAR",F3479=BASE_DATOS!R$8," INDICAR",F3479=BASE_DATOS!R$9," ")</f>
        <v>#NAME?</v>
      </c>
      <c r="H3479" s="121"/>
      <c r="I3479" s="122"/>
      <c r="J3479" s="122"/>
      <c r="K3479" s="122"/>
      <c r="L3479" s="122"/>
      <c r="M3479" s="122"/>
      <c r="N3479" s="123">
        <f t="shared" si="86"/>
        <v>0</v>
      </c>
    </row>
    <row r="3480" spans="1:14" ht="14.5" hidden="1">
      <c r="A3480" s="252"/>
      <c r="B3480" s="137"/>
      <c r="C3480" s="138"/>
      <c r="D3480" s="158"/>
      <c r="E3480" s="140"/>
      <c r="F3480" s="121"/>
      <c r="G3480" s="160" t="e">
        <f ca="1">_xludf.IFS(F3480=BASE_DATOS!R$2,"N/A",F3480=BASE_DATOS!R$3,"N/A",F3480=BASE_DATOS!R$4,"INDICAR",F3480=BASE_DATOS!R$7,"N/A",F3480=BASE_DATOS!R$5,"INDICAR",F3480=BASE_DATOS!R$6,"INDICAR",F3480=BASE_DATOS!R$8," INDICAR",F3480=BASE_DATOS!R$9," ")</f>
        <v>#NAME?</v>
      </c>
      <c r="H3480" s="121"/>
      <c r="I3480" s="122"/>
      <c r="J3480" s="122"/>
      <c r="K3480" s="122"/>
      <c r="L3480" s="122"/>
      <c r="M3480" s="122"/>
      <c r="N3480" s="123">
        <f t="shared" si="86"/>
        <v>0</v>
      </c>
    </row>
    <row r="3481" spans="1:14" ht="14.5" hidden="1">
      <c r="A3481" s="252"/>
      <c r="B3481" s="137"/>
      <c r="C3481" s="138"/>
      <c r="D3481" s="158"/>
      <c r="E3481" s="140"/>
      <c r="F3481" s="121"/>
      <c r="G3481" s="160" t="e">
        <f ca="1">_xludf.IFS(F3481=BASE_DATOS!R$2,"N/A",F3481=BASE_DATOS!R$3,"N/A",F3481=BASE_DATOS!R$4,"INDICAR",F3481=BASE_DATOS!R$7,"N/A",F3481=BASE_DATOS!R$5,"INDICAR",F3481=BASE_DATOS!R$6,"INDICAR",F3481=BASE_DATOS!R$8," INDICAR",F3481=BASE_DATOS!R$9," ")</f>
        <v>#NAME?</v>
      </c>
      <c r="H3481" s="121"/>
      <c r="I3481" s="122"/>
      <c r="J3481" s="122"/>
      <c r="K3481" s="122"/>
      <c r="L3481" s="122"/>
      <c r="M3481" s="122"/>
      <c r="N3481" s="123">
        <f t="shared" si="86"/>
        <v>0</v>
      </c>
    </row>
    <row r="3482" spans="1:14" ht="14.5" hidden="1">
      <c r="A3482" s="253"/>
      <c r="B3482" s="137"/>
      <c r="C3482" s="140"/>
      <c r="D3482" s="158"/>
      <c r="E3482" s="140"/>
      <c r="F3482" s="121"/>
      <c r="G3482" s="160" t="e">
        <f ca="1">_xludf.IFS(F3482=BASE_DATOS!R$2,"N/A",F3482=BASE_DATOS!R$3,"N/A",F3482=BASE_DATOS!R$4,"INDICAR",F3482=BASE_DATOS!R$7,"N/A",F3482=BASE_DATOS!R$5,"INDICAR",F3482=BASE_DATOS!R$6,"INDICAR",F3482=BASE_DATOS!R$8," INDICAR",F3482=BASE_DATOS!R$9," ")</f>
        <v>#NAME?</v>
      </c>
      <c r="H3482" s="121"/>
      <c r="I3482" s="122"/>
      <c r="J3482" s="122"/>
      <c r="K3482" s="122"/>
      <c r="L3482" s="122"/>
      <c r="M3482" s="122"/>
      <c r="N3482" s="123">
        <f t="shared" si="86"/>
        <v>0</v>
      </c>
    </row>
    <row r="3483" spans="1:14" ht="14.5" hidden="1">
      <c r="A3483" s="142"/>
      <c r="B3483" s="143"/>
      <c r="C3483" s="142"/>
      <c r="D3483" s="142"/>
      <c r="E3483" s="142"/>
      <c r="F3483" s="142"/>
      <c r="G3483" s="142"/>
      <c r="H3483" s="142"/>
      <c r="I3483" s="142"/>
      <c r="J3483" s="143"/>
      <c r="K3483" s="143"/>
      <c r="L3483" s="143"/>
      <c r="M3483" s="143"/>
      <c r="N3483" s="144"/>
    </row>
    <row r="3484" spans="1:14" ht="14.5" hidden="1">
      <c r="A3484" s="145"/>
      <c r="B3484" s="146"/>
      <c r="C3484" s="145"/>
      <c r="D3484" s="145"/>
      <c r="E3484" s="145"/>
      <c r="F3484" s="145"/>
      <c r="G3484" s="145"/>
      <c r="H3484" s="145"/>
      <c r="I3484" s="145"/>
      <c r="J3484" s="146"/>
      <c r="K3484" s="146"/>
      <c r="L3484" s="146"/>
      <c r="M3484" s="146"/>
      <c r="N3484" s="147"/>
    </row>
    <row r="3485" spans="1:14" ht="21" hidden="1" customHeight="1">
      <c r="A3485" s="254" t="s">
        <v>413</v>
      </c>
      <c r="B3485" s="255"/>
      <c r="C3485" s="254"/>
      <c r="D3485" s="256"/>
      <c r="E3485" s="256"/>
      <c r="F3485" s="256"/>
      <c r="G3485" s="256"/>
      <c r="H3485" s="256"/>
      <c r="I3485" s="256"/>
      <c r="J3485" s="256"/>
      <c r="K3485" s="256"/>
      <c r="L3485" s="256"/>
      <c r="M3485" s="256"/>
      <c r="N3485" s="255"/>
    </row>
    <row r="3486" spans="1:14" ht="31" hidden="1">
      <c r="A3486" s="99" t="s">
        <v>19</v>
      </c>
      <c r="B3486" s="254"/>
      <c r="C3486" s="255"/>
      <c r="D3486" s="99" t="s">
        <v>447</v>
      </c>
      <c r="E3486" s="258" t="e">
        <f t="array" ref="E3486">INDEX(BASE_DATOS!U$2:U$103,MATCH(C3485,BASE_DATOS!W$2:W$103,0))</f>
        <v>#N/A</v>
      </c>
      <c r="F3486" s="256"/>
      <c r="G3486" s="256"/>
      <c r="H3486" s="256"/>
      <c r="I3486" s="256"/>
      <c r="J3486" s="256"/>
      <c r="K3486" s="256"/>
      <c r="L3486" s="256"/>
      <c r="M3486" s="256"/>
      <c r="N3486" s="255"/>
    </row>
    <row r="3487" spans="1:14" ht="30.75" hidden="1" customHeight="1">
      <c r="A3487" s="259" t="s">
        <v>415</v>
      </c>
      <c r="B3487" s="277"/>
      <c r="C3487" s="261"/>
      <c r="D3487" s="262"/>
      <c r="E3487" s="268" t="s">
        <v>416</v>
      </c>
      <c r="F3487" s="273" t="e">
        <f t="array" ref="F3487">INDEX(BASE_DATOS!Y$2:Y$103,MATCH(B3487,BASE_DATOS!X$2:X$103,0))</f>
        <v>#N/A</v>
      </c>
      <c r="G3487" s="247"/>
      <c r="H3487" s="247"/>
      <c r="I3487" s="274" t="s">
        <v>417</v>
      </c>
      <c r="J3487" s="283" t="e">
        <f t="array" ref="J3487">INDEX(BASE_DATOS!Z$2:Z$103,MATCH(B3487,BASE_DATOS!X$2:X$103,0))</f>
        <v>#N/A</v>
      </c>
      <c r="K3487" s="256"/>
      <c r="L3487" s="256"/>
      <c r="M3487" s="256"/>
      <c r="N3487" s="255"/>
    </row>
    <row r="3488" spans="1:14" ht="30.75" hidden="1" customHeight="1">
      <c r="A3488" s="252"/>
      <c r="B3488" s="263"/>
      <c r="C3488" s="247"/>
      <c r="D3488" s="264"/>
      <c r="E3488" s="252"/>
      <c r="F3488" s="247"/>
      <c r="G3488" s="247"/>
      <c r="H3488" s="247"/>
      <c r="I3488" s="252"/>
      <c r="J3488" s="276"/>
      <c r="K3488" s="256"/>
      <c r="L3488" s="256"/>
      <c r="M3488" s="256"/>
      <c r="N3488" s="255"/>
    </row>
    <row r="3489" spans="1:14" ht="30.75" hidden="1" customHeight="1">
      <c r="A3489" s="252"/>
      <c r="B3489" s="263"/>
      <c r="C3489" s="247"/>
      <c r="D3489" s="264"/>
      <c r="E3489" s="252"/>
      <c r="F3489" s="247"/>
      <c r="G3489" s="247"/>
      <c r="H3489" s="247"/>
      <c r="I3489" s="252"/>
      <c r="J3489" s="276"/>
      <c r="K3489" s="256"/>
      <c r="L3489" s="256"/>
      <c r="M3489" s="256"/>
      <c r="N3489" s="255"/>
    </row>
    <row r="3490" spans="1:14" ht="30.75" hidden="1" customHeight="1">
      <c r="A3490" s="253"/>
      <c r="B3490" s="265"/>
      <c r="C3490" s="266"/>
      <c r="D3490" s="267"/>
      <c r="E3490" s="253"/>
      <c r="F3490" s="266"/>
      <c r="G3490" s="266"/>
      <c r="H3490" s="266"/>
      <c r="I3490" s="253"/>
      <c r="J3490" s="276"/>
      <c r="K3490" s="256"/>
      <c r="L3490" s="256"/>
      <c r="M3490" s="256"/>
      <c r="N3490" s="255"/>
    </row>
    <row r="3491" spans="1:14" ht="18.75" hidden="1" customHeight="1">
      <c r="A3491" s="269" t="s">
        <v>418</v>
      </c>
      <c r="B3491" s="269" t="s">
        <v>419</v>
      </c>
      <c r="C3491" s="270" t="s">
        <v>420</v>
      </c>
      <c r="D3491" s="269" t="s">
        <v>421</v>
      </c>
      <c r="E3491" s="269" t="s">
        <v>422</v>
      </c>
      <c r="F3491" s="272" t="s">
        <v>16</v>
      </c>
      <c r="G3491" s="269" t="s">
        <v>423</v>
      </c>
      <c r="H3491" s="269" t="s">
        <v>424</v>
      </c>
      <c r="I3491" s="271" t="s">
        <v>425</v>
      </c>
      <c r="J3491" s="256"/>
      <c r="K3491" s="256"/>
      <c r="L3491" s="256"/>
      <c r="M3491" s="256"/>
      <c r="N3491" s="255"/>
    </row>
    <row r="3492" spans="1:14" ht="18.75" hidden="1" customHeight="1">
      <c r="A3492" s="253"/>
      <c r="B3492" s="253"/>
      <c r="C3492" s="253"/>
      <c r="D3492" s="253"/>
      <c r="E3492" s="253"/>
      <c r="F3492" s="265"/>
      <c r="G3492" s="253"/>
      <c r="H3492" s="253"/>
      <c r="I3492" s="100">
        <v>2023</v>
      </c>
      <c r="J3492" s="100">
        <v>2024</v>
      </c>
      <c r="K3492" s="100">
        <v>2025</v>
      </c>
      <c r="L3492" s="100">
        <v>2026</v>
      </c>
      <c r="M3492" s="100">
        <v>2027</v>
      </c>
      <c r="N3492" s="148" t="s">
        <v>426</v>
      </c>
    </row>
    <row r="3493" spans="1:14" ht="14.5" hidden="1">
      <c r="A3493" s="251"/>
      <c r="B3493" s="137"/>
      <c r="C3493" s="138"/>
      <c r="D3493" s="158"/>
      <c r="E3493" s="140"/>
      <c r="F3493" s="121"/>
      <c r="G3493" s="141" t="e">
        <f ca="1">_xludf.IFS(F3493=BASE_DATOS!R$2,"N/A",F3493=BASE_DATOS!R$3,"N/A",F3493=BASE_DATOS!R$4,"INDICAR",F3493=BASE_DATOS!R$7,"N/A",F3493=BASE_DATOS!R$5,"INDICAR",F3493=BASE_DATOS!R$6,"INDICAR",F3493=BASE_DATOS!R$8," INDICAR",F3493=BASE_DATOS!R$9," ")</f>
        <v>#NAME?</v>
      </c>
      <c r="H3493" s="121"/>
      <c r="I3493" s="122"/>
      <c r="J3493" s="122"/>
      <c r="K3493" s="122"/>
      <c r="L3493" s="122"/>
      <c r="M3493" s="122"/>
      <c r="N3493" s="123">
        <f t="shared" ref="N3493:N3525" si="87">SUM(I3493:M3493)</f>
        <v>0</v>
      </c>
    </row>
    <row r="3494" spans="1:14" ht="14.5" hidden="1">
      <c r="A3494" s="252"/>
      <c r="B3494" s="137"/>
      <c r="C3494" s="138"/>
      <c r="D3494" s="158"/>
      <c r="E3494" s="140"/>
      <c r="F3494" s="121"/>
      <c r="G3494" s="160" t="e">
        <f ca="1">_xludf.IFS(F3494=BASE_DATOS!R$2,"N/A",F3494=BASE_DATOS!R$3,"N/A",F3494=BASE_DATOS!R$4,"INDICAR",F3494=BASE_DATOS!R$7,"N/A",F3494=BASE_DATOS!R$5,"INDICAR",F3494=BASE_DATOS!R$6,"INDICAR",F3494=BASE_DATOS!R$8," INDICAR",F3494=BASE_DATOS!R$9," ")</f>
        <v>#NAME?</v>
      </c>
      <c r="H3494" s="121"/>
      <c r="I3494" s="122"/>
      <c r="J3494" s="122"/>
      <c r="K3494" s="122"/>
      <c r="L3494" s="122"/>
      <c r="M3494" s="122"/>
      <c r="N3494" s="123">
        <f t="shared" si="87"/>
        <v>0</v>
      </c>
    </row>
    <row r="3495" spans="1:14" ht="14.5" hidden="1">
      <c r="A3495" s="252"/>
      <c r="B3495" s="137"/>
      <c r="C3495" s="138"/>
      <c r="D3495" s="158"/>
      <c r="E3495" s="140"/>
      <c r="F3495" s="121"/>
      <c r="G3495" s="160" t="e">
        <f ca="1">_xludf.IFS(F3495=BASE_DATOS!R$2,"N/A",F3495=BASE_DATOS!R$3,"N/A",F3495=BASE_DATOS!R$4,"INDICAR",F3495=BASE_DATOS!R$7,"N/A",F3495=BASE_DATOS!R$5,"INDICAR",F3495=BASE_DATOS!R$6,"INDICAR",F3495=BASE_DATOS!R$8," INDICAR",F3495=BASE_DATOS!R$9," ")</f>
        <v>#NAME?</v>
      </c>
      <c r="H3495" s="121"/>
      <c r="I3495" s="122"/>
      <c r="J3495" s="122"/>
      <c r="K3495" s="122"/>
      <c r="L3495" s="122"/>
      <c r="M3495" s="122"/>
      <c r="N3495" s="123">
        <f t="shared" si="87"/>
        <v>0</v>
      </c>
    </row>
    <row r="3496" spans="1:14" ht="14.5" hidden="1">
      <c r="A3496" s="252"/>
      <c r="B3496" s="137"/>
      <c r="C3496" s="138"/>
      <c r="D3496" s="158"/>
      <c r="E3496" s="140"/>
      <c r="F3496" s="121"/>
      <c r="G3496" s="160" t="e">
        <f ca="1">_xludf.IFS(F3496=BASE_DATOS!R$2,"N/A",F3496=BASE_DATOS!R$3,"N/A",F3496=BASE_DATOS!R$4,"INDICAR",F3496=BASE_DATOS!R$7,"N/A",F3496=BASE_DATOS!R$5,"INDICAR",F3496=BASE_DATOS!R$6,"INDICAR",F3496=BASE_DATOS!R$8," INDICAR",F3496=BASE_DATOS!R$9," ")</f>
        <v>#NAME?</v>
      </c>
      <c r="H3496" s="121"/>
      <c r="I3496" s="122"/>
      <c r="J3496" s="122"/>
      <c r="K3496" s="122"/>
      <c r="L3496" s="122"/>
      <c r="M3496" s="122"/>
      <c r="N3496" s="123">
        <f t="shared" si="87"/>
        <v>0</v>
      </c>
    </row>
    <row r="3497" spans="1:14" ht="14.5" hidden="1">
      <c r="A3497" s="252"/>
      <c r="B3497" s="137"/>
      <c r="C3497" s="138"/>
      <c r="D3497" s="158"/>
      <c r="E3497" s="140"/>
      <c r="F3497" s="121"/>
      <c r="G3497" s="160" t="e">
        <f ca="1">_xludf.IFS(F3497=BASE_DATOS!R$2,"N/A",F3497=BASE_DATOS!R$3,"N/A",F3497=BASE_DATOS!R$4,"INDICAR",F3497=BASE_DATOS!R$7,"N/A",F3497=BASE_DATOS!R$5,"INDICAR",F3497=BASE_DATOS!R$6,"INDICAR",F3497=BASE_DATOS!R$8," INDICAR",F3497=BASE_DATOS!R$9," ")</f>
        <v>#NAME?</v>
      </c>
      <c r="H3497" s="121"/>
      <c r="I3497" s="122"/>
      <c r="J3497" s="122"/>
      <c r="K3497" s="122"/>
      <c r="L3497" s="122"/>
      <c r="M3497" s="122"/>
      <c r="N3497" s="123">
        <f t="shared" si="87"/>
        <v>0</v>
      </c>
    </row>
    <row r="3498" spans="1:14" ht="14.5" hidden="1">
      <c r="A3498" s="252"/>
      <c r="B3498" s="137"/>
      <c r="C3498" s="138"/>
      <c r="D3498" s="158"/>
      <c r="E3498" s="140"/>
      <c r="F3498" s="121"/>
      <c r="G3498" s="160" t="e">
        <f ca="1">_xludf.IFS(F3498=BASE_DATOS!R$2,"N/A",F3498=BASE_DATOS!R$3,"N/A",F3498=BASE_DATOS!R$4,"INDICAR",F3498=BASE_DATOS!R$7,"N/A",F3498=BASE_DATOS!R$5,"INDICAR",F3498=BASE_DATOS!R$6,"INDICAR",F3498=BASE_DATOS!R$8," INDICAR",F3498=BASE_DATOS!R$9," ")</f>
        <v>#NAME?</v>
      </c>
      <c r="H3498" s="121"/>
      <c r="I3498" s="122"/>
      <c r="J3498" s="122"/>
      <c r="K3498" s="122"/>
      <c r="L3498" s="122"/>
      <c r="M3498" s="122"/>
      <c r="N3498" s="123">
        <f t="shared" si="87"/>
        <v>0</v>
      </c>
    </row>
    <row r="3499" spans="1:14" ht="14.5" hidden="1">
      <c r="A3499" s="252"/>
      <c r="B3499" s="137"/>
      <c r="C3499" s="138"/>
      <c r="D3499" s="158"/>
      <c r="E3499" s="140"/>
      <c r="F3499" s="121"/>
      <c r="G3499" s="160" t="e">
        <f ca="1">_xludf.IFS(F3499=BASE_DATOS!R$2,"N/A",F3499=BASE_DATOS!R$3,"N/A",F3499=BASE_DATOS!R$4,"INDICAR",F3499=BASE_DATOS!R$7,"N/A",F3499=BASE_DATOS!R$5,"INDICAR",F3499=BASE_DATOS!R$6,"INDICAR",F3499=BASE_DATOS!R$8," INDICAR",F3499=BASE_DATOS!R$9," ")</f>
        <v>#NAME?</v>
      </c>
      <c r="H3499" s="121"/>
      <c r="I3499" s="122"/>
      <c r="J3499" s="122"/>
      <c r="K3499" s="122"/>
      <c r="L3499" s="122"/>
      <c r="M3499" s="122"/>
      <c r="N3499" s="123">
        <f t="shared" si="87"/>
        <v>0</v>
      </c>
    </row>
    <row r="3500" spans="1:14" ht="14.5" hidden="1">
      <c r="A3500" s="252"/>
      <c r="B3500" s="137"/>
      <c r="C3500" s="138"/>
      <c r="D3500" s="158"/>
      <c r="E3500" s="140"/>
      <c r="F3500" s="121"/>
      <c r="G3500" s="160" t="e">
        <f ca="1">_xludf.IFS(F3500=BASE_DATOS!R$2,"N/A",F3500=BASE_DATOS!R$3,"N/A",F3500=BASE_DATOS!R$4,"INDICAR",F3500=BASE_DATOS!R$7,"N/A",F3500=BASE_DATOS!R$5,"INDICAR",F3500=BASE_DATOS!R$6,"INDICAR",F3500=BASE_DATOS!R$8," INDICAR",F3500=BASE_DATOS!R$9," ")</f>
        <v>#NAME?</v>
      </c>
      <c r="H3500" s="121"/>
      <c r="I3500" s="122"/>
      <c r="J3500" s="122"/>
      <c r="K3500" s="122"/>
      <c r="L3500" s="122"/>
      <c r="M3500" s="122"/>
      <c r="N3500" s="123">
        <f t="shared" si="87"/>
        <v>0</v>
      </c>
    </row>
    <row r="3501" spans="1:14" ht="14.5" hidden="1">
      <c r="A3501" s="252"/>
      <c r="B3501" s="137"/>
      <c r="C3501" s="138"/>
      <c r="D3501" s="158"/>
      <c r="E3501" s="140"/>
      <c r="F3501" s="121"/>
      <c r="G3501" s="160" t="e">
        <f ca="1">_xludf.IFS(F3501=BASE_DATOS!R$2,"N/A",F3501=BASE_DATOS!R$3,"N/A",F3501=BASE_DATOS!R$4,"INDICAR",F3501=BASE_DATOS!R$7,"N/A",F3501=BASE_DATOS!R$5,"INDICAR",F3501=BASE_DATOS!R$6,"INDICAR",F3501=BASE_DATOS!R$8," INDICAR",F3501=BASE_DATOS!R$9," ")</f>
        <v>#NAME?</v>
      </c>
      <c r="H3501" s="121"/>
      <c r="I3501" s="122"/>
      <c r="J3501" s="122"/>
      <c r="K3501" s="122"/>
      <c r="L3501" s="122"/>
      <c r="M3501" s="122"/>
      <c r="N3501" s="123">
        <f t="shared" si="87"/>
        <v>0</v>
      </c>
    </row>
    <row r="3502" spans="1:14" ht="14.5" hidden="1">
      <c r="A3502" s="252"/>
      <c r="B3502" s="137"/>
      <c r="C3502" s="138"/>
      <c r="D3502" s="158"/>
      <c r="E3502" s="140"/>
      <c r="F3502" s="121"/>
      <c r="G3502" s="160" t="e">
        <f ca="1">_xludf.IFS(F3502=BASE_DATOS!R$2,"N/A",F3502=BASE_DATOS!R$3,"N/A",F3502=BASE_DATOS!R$4,"INDICAR",F3502=BASE_DATOS!R$7,"N/A",F3502=BASE_DATOS!R$5,"INDICAR",F3502=BASE_DATOS!R$6,"INDICAR",F3502=BASE_DATOS!R$8," INDICAR",F3502=BASE_DATOS!R$9," ")</f>
        <v>#NAME?</v>
      </c>
      <c r="H3502" s="121"/>
      <c r="I3502" s="122"/>
      <c r="J3502" s="122"/>
      <c r="K3502" s="122"/>
      <c r="L3502" s="122"/>
      <c r="M3502" s="122"/>
      <c r="N3502" s="123">
        <f t="shared" si="87"/>
        <v>0</v>
      </c>
    </row>
    <row r="3503" spans="1:14" ht="14.5" hidden="1">
      <c r="A3503" s="253"/>
      <c r="B3503" s="137"/>
      <c r="C3503" s="140"/>
      <c r="D3503" s="158"/>
      <c r="E3503" s="140"/>
      <c r="F3503" s="121"/>
      <c r="G3503" s="160" t="e">
        <f ca="1">_xludf.IFS(F3503=BASE_DATOS!R$2,"N/A",F3503=BASE_DATOS!R$3,"N/A",F3503=BASE_DATOS!R$4,"INDICAR",F3503=BASE_DATOS!R$7,"N/A",F3503=BASE_DATOS!R$5,"INDICAR",F3503=BASE_DATOS!R$6,"INDICAR",F3503=BASE_DATOS!R$8," INDICAR",F3503=BASE_DATOS!R$9," ")</f>
        <v>#NAME?</v>
      </c>
      <c r="H3503" s="121"/>
      <c r="I3503" s="122"/>
      <c r="J3503" s="122"/>
      <c r="K3503" s="122"/>
      <c r="L3503" s="122"/>
      <c r="M3503" s="122"/>
      <c r="N3503" s="123">
        <f t="shared" si="87"/>
        <v>0</v>
      </c>
    </row>
    <row r="3504" spans="1:14" ht="14.5" hidden="1">
      <c r="A3504" s="251"/>
      <c r="B3504" s="137"/>
      <c r="C3504" s="138"/>
      <c r="D3504" s="158"/>
      <c r="E3504" s="140"/>
      <c r="F3504" s="121"/>
      <c r="G3504" s="160" t="e">
        <f ca="1">_xludf.IFS(F3504=BASE_DATOS!R$2,"N/A",F3504=BASE_DATOS!R$3,"N/A",F3504=BASE_DATOS!R$4,"INDICAR",F3504=BASE_DATOS!R$7,"N/A",F3504=BASE_DATOS!R$5,"INDICAR",F3504=BASE_DATOS!R$6,"INDICAR",F3504=BASE_DATOS!R$8," INDICAR",F3504=BASE_DATOS!R$9," ")</f>
        <v>#NAME?</v>
      </c>
      <c r="H3504" s="121"/>
      <c r="I3504" s="122"/>
      <c r="J3504" s="122"/>
      <c r="K3504" s="122"/>
      <c r="L3504" s="122"/>
      <c r="M3504" s="122"/>
      <c r="N3504" s="123">
        <f t="shared" si="87"/>
        <v>0</v>
      </c>
    </row>
    <row r="3505" spans="1:14" ht="14.5" hidden="1">
      <c r="A3505" s="252"/>
      <c r="B3505" s="137"/>
      <c r="C3505" s="138"/>
      <c r="D3505" s="158"/>
      <c r="E3505" s="140"/>
      <c r="F3505" s="121"/>
      <c r="G3505" s="160" t="e">
        <f ca="1">_xludf.IFS(F3505=BASE_DATOS!R$2,"N/A",F3505=BASE_DATOS!R$3,"N/A",F3505=BASE_DATOS!R$4,"INDICAR",F3505=BASE_DATOS!R$7,"N/A",F3505=BASE_DATOS!R$5,"INDICAR",F3505=BASE_DATOS!R$6,"INDICAR",F3505=BASE_DATOS!R$8," INDICAR",F3505=BASE_DATOS!R$9," ")</f>
        <v>#NAME?</v>
      </c>
      <c r="H3505" s="121"/>
      <c r="I3505" s="122"/>
      <c r="J3505" s="122"/>
      <c r="K3505" s="122"/>
      <c r="L3505" s="122"/>
      <c r="M3505" s="122"/>
      <c r="N3505" s="123">
        <f t="shared" si="87"/>
        <v>0</v>
      </c>
    </row>
    <row r="3506" spans="1:14" ht="14.5" hidden="1">
      <c r="A3506" s="252"/>
      <c r="B3506" s="137"/>
      <c r="C3506" s="138"/>
      <c r="D3506" s="158"/>
      <c r="E3506" s="140"/>
      <c r="F3506" s="121"/>
      <c r="G3506" s="160" t="e">
        <f ca="1">_xludf.IFS(F3506=BASE_DATOS!R$2,"N/A",F3506=BASE_DATOS!R$3,"N/A",F3506=BASE_DATOS!R$4,"INDICAR",F3506=BASE_DATOS!R$7,"N/A",F3506=BASE_DATOS!R$5,"INDICAR",F3506=BASE_DATOS!R$6,"INDICAR",F3506=BASE_DATOS!R$8," INDICAR",F3506=BASE_DATOS!R$9," ")</f>
        <v>#NAME?</v>
      </c>
      <c r="H3506" s="121"/>
      <c r="I3506" s="122"/>
      <c r="J3506" s="122"/>
      <c r="K3506" s="122"/>
      <c r="L3506" s="122"/>
      <c r="M3506" s="122"/>
      <c r="N3506" s="123">
        <f t="shared" si="87"/>
        <v>0</v>
      </c>
    </row>
    <row r="3507" spans="1:14" ht="14.5" hidden="1">
      <c r="A3507" s="252"/>
      <c r="B3507" s="137"/>
      <c r="C3507" s="138"/>
      <c r="D3507" s="158"/>
      <c r="E3507" s="140"/>
      <c r="F3507" s="121"/>
      <c r="G3507" s="160" t="e">
        <f ca="1">_xludf.IFS(F3507=BASE_DATOS!R$2,"N/A",F3507=BASE_DATOS!R$3,"N/A",F3507=BASE_DATOS!R$4,"INDICAR",F3507=BASE_DATOS!R$7,"N/A",F3507=BASE_DATOS!R$5,"INDICAR",F3507=BASE_DATOS!R$6,"INDICAR",F3507=BASE_DATOS!R$8," INDICAR",F3507=BASE_DATOS!R$9," ")</f>
        <v>#NAME?</v>
      </c>
      <c r="H3507" s="121"/>
      <c r="I3507" s="122"/>
      <c r="J3507" s="122"/>
      <c r="K3507" s="122"/>
      <c r="L3507" s="122"/>
      <c r="M3507" s="122"/>
      <c r="N3507" s="123">
        <f t="shared" si="87"/>
        <v>0</v>
      </c>
    </row>
    <row r="3508" spans="1:14" ht="14.5" hidden="1">
      <c r="A3508" s="252"/>
      <c r="B3508" s="137"/>
      <c r="C3508" s="138"/>
      <c r="D3508" s="158"/>
      <c r="E3508" s="140"/>
      <c r="F3508" s="121"/>
      <c r="G3508" s="160" t="e">
        <f ca="1">_xludf.IFS(F3508=BASE_DATOS!R$2,"N/A",F3508=BASE_DATOS!R$3,"N/A",F3508=BASE_DATOS!R$4,"INDICAR",F3508=BASE_DATOS!R$7,"N/A",F3508=BASE_DATOS!R$5,"INDICAR",F3508=BASE_DATOS!R$6,"INDICAR",F3508=BASE_DATOS!R$8," INDICAR",F3508=BASE_DATOS!R$9," ")</f>
        <v>#NAME?</v>
      </c>
      <c r="H3508" s="121"/>
      <c r="I3508" s="122"/>
      <c r="J3508" s="122"/>
      <c r="K3508" s="122"/>
      <c r="L3508" s="122"/>
      <c r="M3508" s="122"/>
      <c r="N3508" s="123">
        <f t="shared" si="87"/>
        <v>0</v>
      </c>
    </row>
    <row r="3509" spans="1:14" ht="14.5" hidden="1">
      <c r="A3509" s="252"/>
      <c r="B3509" s="137"/>
      <c r="C3509" s="138"/>
      <c r="D3509" s="158"/>
      <c r="E3509" s="140"/>
      <c r="F3509" s="121"/>
      <c r="G3509" s="160" t="e">
        <f ca="1">_xludf.IFS(F3509=BASE_DATOS!R$2,"N/A",F3509=BASE_DATOS!R$3,"N/A",F3509=BASE_DATOS!R$4,"INDICAR",F3509=BASE_DATOS!R$7,"N/A",F3509=BASE_DATOS!R$5,"INDICAR",F3509=BASE_DATOS!R$6,"INDICAR",F3509=BASE_DATOS!R$8," INDICAR",F3509=BASE_DATOS!R$9," ")</f>
        <v>#NAME?</v>
      </c>
      <c r="H3509" s="121"/>
      <c r="I3509" s="122"/>
      <c r="J3509" s="122"/>
      <c r="K3509" s="122"/>
      <c r="L3509" s="122"/>
      <c r="M3509" s="122"/>
      <c r="N3509" s="123">
        <f t="shared" si="87"/>
        <v>0</v>
      </c>
    </row>
    <row r="3510" spans="1:14" ht="14.5" hidden="1">
      <c r="A3510" s="252"/>
      <c r="B3510" s="137"/>
      <c r="C3510" s="138"/>
      <c r="D3510" s="158"/>
      <c r="E3510" s="140"/>
      <c r="F3510" s="121"/>
      <c r="G3510" s="160" t="e">
        <f ca="1">_xludf.IFS(F3510=BASE_DATOS!R$2,"N/A",F3510=BASE_DATOS!R$3,"N/A",F3510=BASE_DATOS!R$4,"INDICAR",F3510=BASE_DATOS!R$7,"N/A",F3510=BASE_DATOS!R$5,"INDICAR",F3510=BASE_DATOS!R$6,"INDICAR",F3510=BASE_DATOS!R$8," INDICAR",F3510=BASE_DATOS!R$9," ")</f>
        <v>#NAME?</v>
      </c>
      <c r="H3510" s="121"/>
      <c r="I3510" s="122"/>
      <c r="J3510" s="122"/>
      <c r="K3510" s="122"/>
      <c r="L3510" s="122"/>
      <c r="M3510" s="122"/>
      <c r="N3510" s="123">
        <f t="shared" si="87"/>
        <v>0</v>
      </c>
    </row>
    <row r="3511" spans="1:14" ht="14.5" hidden="1">
      <c r="A3511" s="252"/>
      <c r="B3511" s="137"/>
      <c r="C3511" s="138"/>
      <c r="D3511" s="158"/>
      <c r="E3511" s="140"/>
      <c r="F3511" s="121"/>
      <c r="G3511" s="160" t="e">
        <f ca="1">_xludf.IFS(F3511=BASE_DATOS!R$2,"N/A",F3511=BASE_DATOS!R$3,"N/A",F3511=BASE_DATOS!R$4,"INDICAR",F3511=BASE_DATOS!R$7,"N/A",F3511=BASE_DATOS!R$5,"INDICAR",F3511=BASE_DATOS!R$6,"INDICAR",F3511=BASE_DATOS!R$8," INDICAR",F3511=BASE_DATOS!R$9," ")</f>
        <v>#NAME?</v>
      </c>
      <c r="H3511" s="121"/>
      <c r="I3511" s="122"/>
      <c r="J3511" s="122"/>
      <c r="K3511" s="122"/>
      <c r="L3511" s="122"/>
      <c r="M3511" s="122"/>
      <c r="N3511" s="123">
        <f t="shared" si="87"/>
        <v>0</v>
      </c>
    </row>
    <row r="3512" spans="1:14" ht="14.5" hidden="1">
      <c r="A3512" s="252"/>
      <c r="B3512" s="137"/>
      <c r="C3512" s="138"/>
      <c r="D3512" s="158"/>
      <c r="E3512" s="140"/>
      <c r="F3512" s="121"/>
      <c r="G3512" s="160" t="e">
        <f ca="1">_xludf.IFS(F3512=BASE_DATOS!R$2,"N/A",F3512=BASE_DATOS!R$3,"N/A",F3512=BASE_DATOS!R$4,"INDICAR",F3512=BASE_DATOS!R$7,"N/A",F3512=BASE_DATOS!R$5,"INDICAR",F3512=BASE_DATOS!R$6,"INDICAR",F3512=BASE_DATOS!R$8," INDICAR",F3512=BASE_DATOS!R$9," ")</f>
        <v>#NAME?</v>
      </c>
      <c r="H3512" s="121"/>
      <c r="I3512" s="122"/>
      <c r="J3512" s="122"/>
      <c r="K3512" s="122"/>
      <c r="L3512" s="122"/>
      <c r="M3512" s="122"/>
      <c r="N3512" s="123">
        <f t="shared" si="87"/>
        <v>0</v>
      </c>
    </row>
    <row r="3513" spans="1:14" ht="14.5" hidden="1">
      <c r="A3513" s="252"/>
      <c r="B3513" s="137"/>
      <c r="C3513" s="138"/>
      <c r="D3513" s="158"/>
      <c r="E3513" s="140"/>
      <c r="F3513" s="121"/>
      <c r="G3513" s="160" t="e">
        <f ca="1">_xludf.IFS(F3513=BASE_DATOS!R$2,"N/A",F3513=BASE_DATOS!R$3,"N/A",F3513=BASE_DATOS!R$4,"INDICAR",F3513=BASE_DATOS!R$7,"N/A",F3513=BASE_DATOS!R$5,"INDICAR",F3513=BASE_DATOS!R$6,"INDICAR",F3513=BASE_DATOS!R$8," INDICAR",F3513=BASE_DATOS!R$9," ")</f>
        <v>#NAME?</v>
      </c>
      <c r="H3513" s="121"/>
      <c r="I3513" s="122"/>
      <c r="J3513" s="122"/>
      <c r="K3513" s="122"/>
      <c r="L3513" s="122"/>
      <c r="M3513" s="122"/>
      <c r="N3513" s="123">
        <f t="shared" si="87"/>
        <v>0</v>
      </c>
    </row>
    <row r="3514" spans="1:14" ht="14.5" hidden="1">
      <c r="A3514" s="253"/>
      <c r="B3514" s="137"/>
      <c r="C3514" s="140"/>
      <c r="D3514" s="158"/>
      <c r="E3514" s="140"/>
      <c r="F3514" s="121"/>
      <c r="G3514" s="160" t="e">
        <f ca="1">_xludf.IFS(F3514=BASE_DATOS!R$2,"N/A",F3514=BASE_DATOS!R$3,"N/A",F3514=BASE_DATOS!R$4,"INDICAR",F3514=BASE_DATOS!R$7,"N/A",F3514=BASE_DATOS!R$5,"INDICAR",F3514=BASE_DATOS!R$6,"INDICAR",F3514=BASE_DATOS!R$8," INDICAR",F3514=BASE_DATOS!R$9," ")</f>
        <v>#NAME?</v>
      </c>
      <c r="H3514" s="121"/>
      <c r="I3514" s="122"/>
      <c r="J3514" s="122"/>
      <c r="K3514" s="122"/>
      <c r="L3514" s="122"/>
      <c r="M3514" s="122"/>
      <c r="N3514" s="123">
        <f t="shared" si="87"/>
        <v>0</v>
      </c>
    </row>
    <row r="3515" spans="1:14" ht="14.5" hidden="1">
      <c r="A3515" s="251"/>
      <c r="B3515" s="137"/>
      <c r="C3515" s="138"/>
      <c r="D3515" s="158"/>
      <c r="E3515" s="140"/>
      <c r="F3515" s="121"/>
      <c r="G3515" s="160" t="e">
        <f ca="1">_xludf.IFS(F3515=BASE_DATOS!R$2,"N/A",F3515=BASE_DATOS!R$3,"N/A",F3515=BASE_DATOS!R$4,"INDICAR",F3515=BASE_DATOS!R$7,"N/A",F3515=BASE_DATOS!R$5,"INDICAR",F3515=BASE_DATOS!R$6,"INDICAR",F3515=BASE_DATOS!R$8," INDICAR",F3515=BASE_DATOS!R$9," ")</f>
        <v>#NAME?</v>
      </c>
      <c r="H3515" s="121"/>
      <c r="I3515" s="122"/>
      <c r="J3515" s="122"/>
      <c r="K3515" s="122"/>
      <c r="L3515" s="122"/>
      <c r="M3515" s="122"/>
      <c r="N3515" s="123">
        <f t="shared" si="87"/>
        <v>0</v>
      </c>
    </row>
    <row r="3516" spans="1:14" ht="14.5" hidden="1">
      <c r="A3516" s="252"/>
      <c r="B3516" s="137"/>
      <c r="C3516" s="138"/>
      <c r="D3516" s="158"/>
      <c r="E3516" s="140"/>
      <c r="F3516" s="121"/>
      <c r="G3516" s="160" t="e">
        <f ca="1">_xludf.IFS(F3516=BASE_DATOS!R$2,"N/A",F3516=BASE_DATOS!R$3,"N/A",F3516=BASE_DATOS!R$4,"INDICAR",F3516=BASE_DATOS!R$7,"N/A",F3516=BASE_DATOS!R$5,"INDICAR",F3516=BASE_DATOS!R$6,"INDICAR",F3516=BASE_DATOS!R$8," INDICAR",F3516=BASE_DATOS!R$9," ")</f>
        <v>#NAME?</v>
      </c>
      <c r="H3516" s="121"/>
      <c r="I3516" s="122"/>
      <c r="J3516" s="122"/>
      <c r="K3516" s="122"/>
      <c r="L3516" s="122"/>
      <c r="M3516" s="122"/>
      <c r="N3516" s="123">
        <f t="shared" si="87"/>
        <v>0</v>
      </c>
    </row>
    <row r="3517" spans="1:14" ht="14.5" hidden="1">
      <c r="A3517" s="252"/>
      <c r="B3517" s="137"/>
      <c r="C3517" s="138"/>
      <c r="D3517" s="158"/>
      <c r="E3517" s="140"/>
      <c r="F3517" s="121"/>
      <c r="G3517" s="160" t="e">
        <f ca="1">_xludf.IFS(F3517=BASE_DATOS!R$2,"N/A",F3517=BASE_DATOS!R$3,"N/A",F3517=BASE_DATOS!R$4,"INDICAR",F3517=BASE_DATOS!R$7,"N/A",F3517=BASE_DATOS!R$5,"INDICAR",F3517=BASE_DATOS!R$6,"INDICAR",F3517=BASE_DATOS!R$8," INDICAR",F3517=BASE_DATOS!R$9," ")</f>
        <v>#NAME?</v>
      </c>
      <c r="H3517" s="121"/>
      <c r="I3517" s="122"/>
      <c r="J3517" s="122"/>
      <c r="K3517" s="122"/>
      <c r="L3517" s="122"/>
      <c r="M3517" s="122"/>
      <c r="N3517" s="123">
        <f t="shared" si="87"/>
        <v>0</v>
      </c>
    </row>
    <row r="3518" spans="1:14" ht="14.5" hidden="1">
      <c r="A3518" s="252"/>
      <c r="B3518" s="137"/>
      <c r="C3518" s="138"/>
      <c r="D3518" s="158"/>
      <c r="E3518" s="140"/>
      <c r="F3518" s="121"/>
      <c r="G3518" s="160" t="e">
        <f ca="1">_xludf.IFS(F3518=BASE_DATOS!R$2,"N/A",F3518=BASE_DATOS!R$3,"N/A",F3518=BASE_DATOS!R$4,"INDICAR",F3518=BASE_DATOS!R$7,"N/A",F3518=BASE_DATOS!R$5,"INDICAR",F3518=BASE_DATOS!R$6,"INDICAR",F3518=BASE_DATOS!R$8," INDICAR",F3518=BASE_DATOS!R$9," ")</f>
        <v>#NAME?</v>
      </c>
      <c r="H3518" s="121"/>
      <c r="I3518" s="122"/>
      <c r="J3518" s="122"/>
      <c r="K3518" s="122"/>
      <c r="L3518" s="122"/>
      <c r="M3518" s="122"/>
      <c r="N3518" s="123">
        <f t="shared" si="87"/>
        <v>0</v>
      </c>
    </row>
    <row r="3519" spans="1:14" ht="14.5" hidden="1">
      <c r="A3519" s="252"/>
      <c r="B3519" s="137"/>
      <c r="C3519" s="138"/>
      <c r="D3519" s="158"/>
      <c r="E3519" s="140"/>
      <c r="F3519" s="121"/>
      <c r="G3519" s="160" t="e">
        <f ca="1">_xludf.IFS(F3519=BASE_DATOS!R$2,"N/A",F3519=BASE_DATOS!R$3,"N/A",F3519=BASE_DATOS!R$4,"INDICAR",F3519=BASE_DATOS!R$7,"N/A",F3519=BASE_DATOS!R$5,"INDICAR",F3519=BASE_DATOS!R$6,"INDICAR",F3519=BASE_DATOS!R$8," INDICAR",F3519=BASE_DATOS!R$9," ")</f>
        <v>#NAME?</v>
      </c>
      <c r="H3519" s="121"/>
      <c r="I3519" s="122"/>
      <c r="J3519" s="122"/>
      <c r="K3519" s="122"/>
      <c r="L3519" s="122"/>
      <c r="M3519" s="122"/>
      <c r="N3519" s="123">
        <f t="shared" si="87"/>
        <v>0</v>
      </c>
    </row>
    <row r="3520" spans="1:14" ht="14.5" hidden="1">
      <c r="A3520" s="252"/>
      <c r="B3520" s="137"/>
      <c r="C3520" s="138"/>
      <c r="D3520" s="158"/>
      <c r="E3520" s="140"/>
      <c r="F3520" s="121"/>
      <c r="G3520" s="160" t="e">
        <f ca="1">_xludf.IFS(F3520=BASE_DATOS!R$2,"N/A",F3520=BASE_DATOS!R$3,"N/A",F3520=BASE_DATOS!R$4,"INDICAR",F3520=BASE_DATOS!R$7,"N/A",F3520=BASE_DATOS!R$5,"INDICAR",F3520=BASE_DATOS!R$6,"INDICAR",F3520=BASE_DATOS!R$8," INDICAR",F3520=BASE_DATOS!R$9," ")</f>
        <v>#NAME?</v>
      </c>
      <c r="H3520" s="121"/>
      <c r="I3520" s="122"/>
      <c r="J3520" s="122"/>
      <c r="K3520" s="122"/>
      <c r="L3520" s="122"/>
      <c r="M3520" s="122"/>
      <c r="N3520" s="123">
        <f t="shared" si="87"/>
        <v>0</v>
      </c>
    </row>
    <row r="3521" spans="1:14" ht="14.5" hidden="1">
      <c r="A3521" s="252"/>
      <c r="B3521" s="137"/>
      <c r="C3521" s="138"/>
      <c r="D3521" s="158"/>
      <c r="E3521" s="140"/>
      <c r="F3521" s="121"/>
      <c r="G3521" s="160" t="e">
        <f ca="1">_xludf.IFS(F3521=BASE_DATOS!R$2,"N/A",F3521=BASE_DATOS!R$3,"N/A",F3521=BASE_DATOS!R$4,"INDICAR",F3521=BASE_DATOS!R$7,"N/A",F3521=BASE_DATOS!R$5,"INDICAR",F3521=BASE_DATOS!R$6,"INDICAR",F3521=BASE_DATOS!R$8," INDICAR",F3521=BASE_DATOS!R$9," ")</f>
        <v>#NAME?</v>
      </c>
      <c r="H3521" s="121"/>
      <c r="I3521" s="122"/>
      <c r="J3521" s="122"/>
      <c r="K3521" s="122"/>
      <c r="L3521" s="122"/>
      <c r="M3521" s="122"/>
      <c r="N3521" s="123">
        <f t="shared" si="87"/>
        <v>0</v>
      </c>
    </row>
    <row r="3522" spans="1:14" ht="14.5" hidden="1">
      <c r="A3522" s="252"/>
      <c r="B3522" s="137"/>
      <c r="C3522" s="138"/>
      <c r="D3522" s="158"/>
      <c r="E3522" s="140"/>
      <c r="F3522" s="121"/>
      <c r="G3522" s="160" t="e">
        <f ca="1">_xludf.IFS(F3522=BASE_DATOS!R$2,"N/A",F3522=BASE_DATOS!R$3,"N/A",F3522=BASE_DATOS!R$4,"INDICAR",F3522=BASE_DATOS!R$7,"N/A",F3522=BASE_DATOS!R$5,"INDICAR",F3522=BASE_DATOS!R$6,"INDICAR",F3522=BASE_DATOS!R$8," INDICAR",F3522=BASE_DATOS!R$9," ")</f>
        <v>#NAME?</v>
      </c>
      <c r="H3522" s="121"/>
      <c r="I3522" s="122"/>
      <c r="J3522" s="122"/>
      <c r="K3522" s="122"/>
      <c r="L3522" s="122"/>
      <c r="M3522" s="122"/>
      <c r="N3522" s="123">
        <f t="shared" si="87"/>
        <v>0</v>
      </c>
    </row>
    <row r="3523" spans="1:14" ht="14.5" hidden="1">
      <c r="A3523" s="252"/>
      <c r="B3523" s="137"/>
      <c r="C3523" s="138"/>
      <c r="D3523" s="158"/>
      <c r="E3523" s="140"/>
      <c r="F3523" s="121"/>
      <c r="G3523" s="160" t="e">
        <f ca="1">_xludf.IFS(F3523=BASE_DATOS!R$2,"N/A",F3523=BASE_DATOS!R$3,"N/A",F3523=BASE_DATOS!R$4,"INDICAR",F3523=BASE_DATOS!R$7,"N/A",F3523=BASE_DATOS!R$5,"INDICAR",F3523=BASE_DATOS!R$6,"INDICAR",F3523=BASE_DATOS!R$8," INDICAR",F3523=BASE_DATOS!R$9," ")</f>
        <v>#NAME?</v>
      </c>
      <c r="H3523" s="121"/>
      <c r="I3523" s="122"/>
      <c r="J3523" s="122"/>
      <c r="K3523" s="122"/>
      <c r="L3523" s="122"/>
      <c r="M3523" s="122"/>
      <c r="N3523" s="123">
        <f t="shared" si="87"/>
        <v>0</v>
      </c>
    </row>
    <row r="3524" spans="1:14" ht="14.5" hidden="1">
      <c r="A3524" s="252"/>
      <c r="B3524" s="137"/>
      <c r="C3524" s="138"/>
      <c r="D3524" s="158"/>
      <c r="E3524" s="140"/>
      <c r="F3524" s="121"/>
      <c r="G3524" s="160" t="e">
        <f ca="1">_xludf.IFS(F3524=BASE_DATOS!R$2,"N/A",F3524=BASE_DATOS!R$3,"N/A",F3524=BASE_DATOS!R$4,"INDICAR",F3524=BASE_DATOS!R$7,"N/A",F3524=BASE_DATOS!R$5,"INDICAR",F3524=BASE_DATOS!R$6,"INDICAR",F3524=BASE_DATOS!R$8," INDICAR",F3524=BASE_DATOS!R$9," ")</f>
        <v>#NAME?</v>
      </c>
      <c r="H3524" s="121"/>
      <c r="I3524" s="122"/>
      <c r="J3524" s="122"/>
      <c r="K3524" s="122"/>
      <c r="L3524" s="122"/>
      <c r="M3524" s="122"/>
      <c r="N3524" s="123">
        <f t="shared" si="87"/>
        <v>0</v>
      </c>
    </row>
    <row r="3525" spans="1:14" ht="14.5" hidden="1">
      <c r="A3525" s="253"/>
      <c r="B3525" s="137"/>
      <c r="C3525" s="140"/>
      <c r="D3525" s="158"/>
      <c r="E3525" s="140"/>
      <c r="F3525" s="121"/>
      <c r="G3525" s="160" t="e">
        <f ca="1">_xludf.IFS(F3525=BASE_DATOS!R$2,"N/A",F3525=BASE_DATOS!R$3,"N/A",F3525=BASE_DATOS!R$4,"INDICAR",F3525=BASE_DATOS!R$7,"N/A",F3525=BASE_DATOS!R$5,"INDICAR",F3525=BASE_DATOS!R$6,"INDICAR",F3525=BASE_DATOS!R$8," INDICAR",F3525=BASE_DATOS!R$9," ")</f>
        <v>#NAME?</v>
      </c>
      <c r="H3525" s="121"/>
      <c r="I3525" s="122"/>
      <c r="J3525" s="122"/>
      <c r="K3525" s="122"/>
      <c r="L3525" s="122"/>
      <c r="M3525" s="122"/>
      <c r="N3525" s="123">
        <f t="shared" si="87"/>
        <v>0</v>
      </c>
    </row>
    <row r="3526" spans="1:14" ht="14.5" hidden="1">
      <c r="A3526" s="142"/>
      <c r="B3526" s="143"/>
      <c r="C3526" s="142"/>
      <c r="D3526" s="142"/>
      <c r="E3526" s="142"/>
      <c r="F3526" s="142"/>
      <c r="G3526" s="142"/>
      <c r="H3526" s="142"/>
      <c r="I3526" s="142"/>
      <c r="J3526" s="143"/>
      <c r="K3526" s="143"/>
      <c r="L3526" s="143"/>
      <c r="M3526" s="143"/>
      <c r="N3526" s="144"/>
    </row>
    <row r="3527" spans="1:14" ht="14.5" hidden="1">
      <c r="A3527" s="145"/>
      <c r="B3527" s="146"/>
      <c r="C3527" s="145"/>
      <c r="D3527" s="145"/>
      <c r="E3527" s="145"/>
      <c r="F3527" s="145"/>
      <c r="G3527" s="145"/>
      <c r="H3527" s="145"/>
      <c r="I3527" s="145"/>
      <c r="J3527" s="146"/>
      <c r="K3527" s="146"/>
      <c r="L3527" s="146"/>
      <c r="M3527" s="146"/>
      <c r="N3527" s="166"/>
    </row>
    <row r="3528" spans="1:14" ht="19.5" hidden="1" customHeight="1">
      <c r="A3528" s="254" t="s">
        <v>413</v>
      </c>
      <c r="B3528" s="255"/>
      <c r="C3528" s="254"/>
      <c r="D3528" s="256"/>
      <c r="E3528" s="256"/>
      <c r="F3528" s="256"/>
      <c r="G3528" s="256"/>
      <c r="H3528" s="256"/>
      <c r="I3528" s="256"/>
      <c r="J3528" s="256"/>
      <c r="K3528" s="256"/>
      <c r="L3528" s="256"/>
      <c r="M3528" s="256"/>
      <c r="N3528" s="255"/>
    </row>
    <row r="3529" spans="1:14" ht="31" hidden="1">
      <c r="A3529" s="99" t="s">
        <v>19</v>
      </c>
      <c r="B3529" s="257"/>
      <c r="C3529" s="255"/>
      <c r="D3529" s="99" t="s">
        <v>447</v>
      </c>
      <c r="E3529" s="258" t="e">
        <f t="array" ref="E3529">INDEX(BASE_DATOS!U$2:U$103,MATCH(C3528,BASE_DATOS!W$2:W$103,0))</f>
        <v>#N/A</v>
      </c>
      <c r="F3529" s="256"/>
      <c r="G3529" s="256"/>
      <c r="H3529" s="256"/>
      <c r="I3529" s="256"/>
      <c r="J3529" s="256"/>
      <c r="K3529" s="256"/>
      <c r="L3529" s="256"/>
      <c r="M3529" s="256"/>
      <c r="N3529" s="255"/>
    </row>
    <row r="3530" spans="1:14" ht="31.5" hidden="1" customHeight="1">
      <c r="A3530" s="259" t="s">
        <v>415</v>
      </c>
      <c r="B3530" s="260"/>
      <c r="C3530" s="261"/>
      <c r="D3530" s="262"/>
      <c r="E3530" s="268" t="s">
        <v>416</v>
      </c>
      <c r="F3530" s="273" t="e">
        <f t="array" ref="F3530">INDEX(BASE_DATOS!Y$2:Y$103,MATCH(B3530,BASE_DATOS!X$2:X$103,0))</f>
        <v>#N/A</v>
      </c>
      <c r="G3530" s="247"/>
      <c r="H3530" s="247"/>
      <c r="I3530" s="274" t="s">
        <v>417</v>
      </c>
      <c r="J3530" s="283" t="e">
        <f t="array" ref="J3530">INDEX(BASE_DATOS!Z$2:Z$103,MATCH(B3530,BASE_DATOS!X$2:X$103,0))</f>
        <v>#N/A</v>
      </c>
      <c r="K3530" s="256"/>
      <c r="L3530" s="256"/>
      <c r="M3530" s="256"/>
      <c r="N3530" s="255"/>
    </row>
    <row r="3531" spans="1:14" ht="31.5" hidden="1" customHeight="1">
      <c r="A3531" s="252"/>
      <c r="B3531" s="263"/>
      <c r="C3531" s="247"/>
      <c r="D3531" s="264"/>
      <c r="E3531" s="252"/>
      <c r="F3531" s="247"/>
      <c r="G3531" s="247"/>
      <c r="H3531" s="247"/>
      <c r="I3531" s="252"/>
      <c r="J3531" s="276"/>
      <c r="K3531" s="256"/>
      <c r="L3531" s="256"/>
      <c r="M3531" s="256"/>
      <c r="N3531" s="255"/>
    </row>
    <row r="3532" spans="1:14" ht="31.5" hidden="1" customHeight="1">
      <c r="A3532" s="252"/>
      <c r="B3532" s="263"/>
      <c r="C3532" s="247"/>
      <c r="D3532" s="264"/>
      <c r="E3532" s="252"/>
      <c r="F3532" s="247"/>
      <c r="G3532" s="247"/>
      <c r="H3532" s="247"/>
      <c r="I3532" s="252"/>
      <c r="J3532" s="276"/>
      <c r="K3532" s="256"/>
      <c r="L3532" s="256"/>
      <c r="M3532" s="256"/>
      <c r="N3532" s="255"/>
    </row>
    <row r="3533" spans="1:14" ht="31.5" hidden="1" customHeight="1">
      <c r="A3533" s="253"/>
      <c r="B3533" s="265"/>
      <c r="C3533" s="266"/>
      <c r="D3533" s="267"/>
      <c r="E3533" s="253"/>
      <c r="F3533" s="266"/>
      <c r="G3533" s="266"/>
      <c r="H3533" s="266"/>
      <c r="I3533" s="253"/>
      <c r="J3533" s="276"/>
      <c r="K3533" s="256"/>
      <c r="L3533" s="256"/>
      <c r="M3533" s="256"/>
      <c r="N3533" s="255"/>
    </row>
    <row r="3534" spans="1:14" ht="20.25" hidden="1" customHeight="1">
      <c r="A3534" s="269" t="s">
        <v>418</v>
      </c>
      <c r="B3534" s="269" t="s">
        <v>419</v>
      </c>
      <c r="C3534" s="270" t="s">
        <v>420</v>
      </c>
      <c r="D3534" s="269" t="s">
        <v>421</v>
      </c>
      <c r="E3534" s="269" t="s">
        <v>422</v>
      </c>
      <c r="F3534" s="272" t="s">
        <v>16</v>
      </c>
      <c r="G3534" s="269" t="s">
        <v>423</v>
      </c>
      <c r="H3534" s="269" t="s">
        <v>424</v>
      </c>
      <c r="I3534" s="271" t="s">
        <v>425</v>
      </c>
      <c r="J3534" s="256"/>
      <c r="K3534" s="256"/>
      <c r="L3534" s="256"/>
      <c r="M3534" s="256"/>
      <c r="N3534" s="255"/>
    </row>
    <row r="3535" spans="1:14" ht="20.25" hidden="1" customHeight="1">
      <c r="A3535" s="253"/>
      <c r="B3535" s="253"/>
      <c r="C3535" s="253"/>
      <c r="D3535" s="253"/>
      <c r="E3535" s="253"/>
      <c r="F3535" s="265"/>
      <c r="G3535" s="253"/>
      <c r="H3535" s="253"/>
      <c r="I3535" s="100">
        <v>2023</v>
      </c>
      <c r="J3535" s="100">
        <v>2024</v>
      </c>
      <c r="K3535" s="100">
        <v>2025</v>
      </c>
      <c r="L3535" s="100">
        <v>2026</v>
      </c>
      <c r="M3535" s="100">
        <v>2027</v>
      </c>
      <c r="N3535" s="148" t="s">
        <v>426</v>
      </c>
    </row>
    <row r="3536" spans="1:14" ht="14.5" hidden="1">
      <c r="A3536" s="251"/>
      <c r="B3536" s="137"/>
      <c r="C3536" s="138"/>
      <c r="D3536" s="158"/>
      <c r="E3536" s="140"/>
      <c r="F3536" s="121"/>
      <c r="G3536" s="141" t="e">
        <f ca="1">_xludf.IFS(F3536=BASE_DATOS!R$2,"N/A",F3536=BASE_DATOS!R$3,"N/A",F3536=BASE_DATOS!R$4,"INDICAR",F3536=BASE_DATOS!R$7,"N/A",F3536=BASE_DATOS!R$5,"INDICAR",F3536=BASE_DATOS!R$6,"INDICAR",F3536=BASE_DATOS!R$8," INDICAR",F3536=BASE_DATOS!R$9," ")</f>
        <v>#NAME?</v>
      </c>
      <c r="H3536" s="121"/>
      <c r="I3536" s="122"/>
      <c r="J3536" s="122"/>
      <c r="K3536" s="122"/>
      <c r="L3536" s="122"/>
      <c r="M3536" s="122"/>
      <c r="N3536" s="123">
        <f t="shared" ref="N3536:N3568" si="88">SUM(I3536:M3536)</f>
        <v>0</v>
      </c>
    </row>
    <row r="3537" spans="1:14" ht="14.5" hidden="1">
      <c r="A3537" s="252"/>
      <c r="B3537" s="137"/>
      <c r="C3537" s="138"/>
      <c r="D3537" s="158"/>
      <c r="E3537" s="140"/>
      <c r="F3537" s="121"/>
      <c r="G3537" s="160" t="e">
        <f ca="1">_xludf.IFS(F3537=BASE_DATOS!R$2,"N/A",F3537=BASE_DATOS!R$3,"N/A",F3537=BASE_DATOS!R$4,"INDICAR",F3537=BASE_DATOS!R$7,"N/A",F3537=BASE_DATOS!R$5,"INDICAR",F3537=BASE_DATOS!R$6,"INDICAR",F3537=BASE_DATOS!R$8," INDICAR",F3537=BASE_DATOS!R$9," ")</f>
        <v>#NAME?</v>
      </c>
      <c r="H3537" s="121"/>
      <c r="I3537" s="122"/>
      <c r="J3537" s="122"/>
      <c r="K3537" s="122"/>
      <c r="L3537" s="122"/>
      <c r="M3537" s="122"/>
      <c r="N3537" s="123">
        <f t="shared" si="88"/>
        <v>0</v>
      </c>
    </row>
    <row r="3538" spans="1:14" ht="14.5" hidden="1">
      <c r="A3538" s="252"/>
      <c r="B3538" s="137"/>
      <c r="C3538" s="138"/>
      <c r="D3538" s="158"/>
      <c r="E3538" s="140"/>
      <c r="F3538" s="121"/>
      <c r="G3538" s="160" t="e">
        <f ca="1">_xludf.IFS(F3538=BASE_DATOS!R$2,"N/A",F3538=BASE_DATOS!R$3,"N/A",F3538=BASE_DATOS!R$4,"INDICAR",F3538=BASE_DATOS!R$7,"N/A",F3538=BASE_DATOS!R$5,"INDICAR",F3538=BASE_DATOS!R$6,"INDICAR",F3538=BASE_DATOS!R$8," INDICAR",F3538=BASE_DATOS!R$9," ")</f>
        <v>#NAME?</v>
      </c>
      <c r="H3538" s="121"/>
      <c r="I3538" s="122"/>
      <c r="J3538" s="122"/>
      <c r="K3538" s="122"/>
      <c r="L3538" s="122"/>
      <c r="M3538" s="122"/>
      <c r="N3538" s="123">
        <f t="shared" si="88"/>
        <v>0</v>
      </c>
    </row>
    <row r="3539" spans="1:14" ht="14.5" hidden="1">
      <c r="A3539" s="252"/>
      <c r="B3539" s="137"/>
      <c r="C3539" s="138"/>
      <c r="D3539" s="158"/>
      <c r="E3539" s="140"/>
      <c r="F3539" s="121"/>
      <c r="G3539" s="160" t="e">
        <f ca="1">_xludf.IFS(F3539=BASE_DATOS!R$2,"N/A",F3539=BASE_DATOS!R$3,"N/A",F3539=BASE_DATOS!R$4,"INDICAR",F3539=BASE_DATOS!R$7,"N/A",F3539=BASE_DATOS!R$5,"INDICAR",F3539=BASE_DATOS!R$6,"INDICAR",F3539=BASE_DATOS!R$8," INDICAR",F3539=BASE_DATOS!R$9," ")</f>
        <v>#NAME?</v>
      </c>
      <c r="H3539" s="121"/>
      <c r="I3539" s="122"/>
      <c r="J3539" s="122"/>
      <c r="K3539" s="122"/>
      <c r="L3539" s="122"/>
      <c r="M3539" s="122"/>
      <c r="N3539" s="123">
        <f t="shared" si="88"/>
        <v>0</v>
      </c>
    </row>
    <row r="3540" spans="1:14" ht="14.5" hidden="1">
      <c r="A3540" s="252"/>
      <c r="B3540" s="137"/>
      <c r="C3540" s="138"/>
      <c r="D3540" s="158"/>
      <c r="E3540" s="140"/>
      <c r="F3540" s="121"/>
      <c r="G3540" s="160" t="e">
        <f ca="1">_xludf.IFS(F3540=BASE_DATOS!R$2,"N/A",F3540=BASE_DATOS!R$3,"N/A",F3540=BASE_DATOS!R$4,"INDICAR",F3540=BASE_DATOS!R$7,"N/A",F3540=BASE_DATOS!R$5,"INDICAR",F3540=BASE_DATOS!R$6,"INDICAR",F3540=BASE_DATOS!R$8," INDICAR",F3540=BASE_DATOS!R$9," ")</f>
        <v>#NAME?</v>
      </c>
      <c r="H3540" s="121"/>
      <c r="I3540" s="122"/>
      <c r="J3540" s="122"/>
      <c r="K3540" s="122"/>
      <c r="L3540" s="122"/>
      <c r="M3540" s="122"/>
      <c r="N3540" s="123">
        <f t="shared" si="88"/>
        <v>0</v>
      </c>
    </row>
    <row r="3541" spans="1:14" ht="14.5" hidden="1">
      <c r="A3541" s="252"/>
      <c r="B3541" s="137"/>
      <c r="C3541" s="138"/>
      <c r="D3541" s="158"/>
      <c r="E3541" s="140"/>
      <c r="F3541" s="121"/>
      <c r="G3541" s="160" t="e">
        <f ca="1">_xludf.IFS(F3541=BASE_DATOS!R$2,"N/A",F3541=BASE_DATOS!R$3,"N/A",F3541=BASE_DATOS!R$4,"INDICAR",F3541=BASE_DATOS!R$7,"N/A",F3541=BASE_DATOS!R$5,"INDICAR",F3541=BASE_DATOS!R$6,"INDICAR",F3541=BASE_DATOS!R$8," INDICAR",F3541=BASE_DATOS!R$9," ")</f>
        <v>#NAME?</v>
      </c>
      <c r="H3541" s="121"/>
      <c r="I3541" s="122"/>
      <c r="J3541" s="122"/>
      <c r="K3541" s="122"/>
      <c r="L3541" s="122"/>
      <c r="M3541" s="122"/>
      <c r="N3541" s="123">
        <f t="shared" si="88"/>
        <v>0</v>
      </c>
    </row>
    <row r="3542" spans="1:14" ht="14.5" hidden="1">
      <c r="A3542" s="252"/>
      <c r="B3542" s="137"/>
      <c r="C3542" s="138"/>
      <c r="D3542" s="158"/>
      <c r="E3542" s="140"/>
      <c r="F3542" s="121"/>
      <c r="G3542" s="160" t="e">
        <f ca="1">_xludf.IFS(F3542=BASE_DATOS!R$2,"N/A",F3542=BASE_DATOS!R$3,"N/A",F3542=BASE_DATOS!R$4,"INDICAR",F3542=BASE_DATOS!R$7,"N/A",F3542=BASE_DATOS!R$5,"INDICAR",F3542=BASE_DATOS!R$6,"INDICAR",F3542=BASE_DATOS!R$8," INDICAR",F3542=BASE_DATOS!R$9," ")</f>
        <v>#NAME?</v>
      </c>
      <c r="H3542" s="121"/>
      <c r="I3542" s="122"/>
      <c r="J3542" s="122"/>
      <c r="K3542" s="122"/>
      <c r="L3542" s="122"/>
      <c r="M3542" s="122"/>
      <c r="N3542" s="123">
        <f t="shared" si="88"/>
        <v>0</v>
      </c>
    </row>
    <row r="3543" spans="1:14" ht="14.5" hidden="1">
      <c r="A3543" s="252"/>
      <c r="B3543" s="137"/>
      <c r="C3543" s="138"/>
      <c r="D3543" s="158"/>
      <c r="E3543" s="140"/>
      <c r="F3543" s="121"/>
      <c r="G3543" s="160" t="e">
        <f ca="1">_xludf.IFS(F3543=BASE_DATOS!R$2,"N/A",F3543=BASE_DATOS!R$3,"N/A",F3543=BASE_DATOS!R$4,"INDICAR",F3543=BASE_DATOS!R$7,"N/A",F3543=BASE_DATOS!R$5,"INDICAR",F3543=BASE_DATOS!R$6,"INDICAR",F3543=BASE_DATOS!R$8," INDICAR",F3543=BASE_DATOS!R$9," ")</f>
        <v>#NAME?</v>
      </c>
      <c r="H3543" s="121"/>
      <c r="I3543" s="122"/>
      <c r="J3543" s="122"/>
      <c r="K3543" s="122"/>
      <c r="L3543" s="122"/>
      <c r="M3543" s="122"/>
      <c r="N3543" s="123">
        <f t="shared" si="88"/>
        <v>0</v>
      </c>
    </row>
    <row r="3544" spans="1:14" ht="14.5" hidden="1">
      <c r="A3544" s="252"/>
      <c r="B3544" s="137"/>
      <c r="C3544" s="138"/>
      <c r="D3544" s="158"/>
      <c r="E3544" s="140"/>
      <c r="F3544" s="121"/>
      <c r="G3544" s="160" t="e">
        <f ca="1">_xludf.IFS(F3544=BASE_DATOS!R$2,"N/A",F3544=BASE_DATOS!R$3,"N/A",F3544=BASE_DATOS!R$4,"INDICAR",F3544=BASE_DATOS!R$7,"N/A",F3544=BASE_DATOS!R$5,"INDICAR",F3544=BASE_DATOS!R$6,"INDICAR",F3544=BASE_DATOS!R$8," INDICAR",F3544=BASE_DATOS!R$9," ")</f>
        <v>#NAME?</v>
      </c>
      <c r="H3544" s="121"/>
      <c r="I3544" s="122"/>
      <c r="J3544" s="122"/>
      <c r="K3544" s="122"/>
      <c r="L3544" s="122"/>
      <c r="M3544" s="122"/>
      <c r="N3544" s="123">
        <f t="shared" si="88"/>
        <v>0</v>
      </c>
    </row>
    <row r="3545" spans="1:14" ht="14.5" hidden="1">
      <c r="A3545" s="252"/>
      <c r="B3545" s="137"/>
      <c r="C3545" s="138"/>
      <c r="D3545" s="158"/>
      <c r="E3545" s="140"/>
      <c r="F3545" s="121"/>
      <c r="G3545" s="160" t="e">
        <f ca="1">_xludf.IFS(F3545=BASE_DATOS!R$2,"N/A",F3545=BASE_DATOS!R$3,"N/A",F3545=BASE_DATOS!R$4,"INDICAR",F3545=BASE_DATOS!R$7,"N/A",F3545=BASE_DATOS!R$5,"INDICAR",F3545=BASE_DATOS!R$6,"INDICAR",F3545=BASE_DATOS!R$8," INDICAR",F3545=BASE_DATOS!R$9," ")</f>
        <v>#NAME?</v>
      </c>
      <c r="H3545" s="121"/>
      <c r="I3545" s="122"/>
      <c r="J3545" s="122"/>
      <c r="K3545" s="122"/>
      <c r="L3545" s="122"/>
      <c r="M3545" s="122"/>
      <c r="N3545" s="123">
        <f t="shared" si="88"/>
        <v>0</v>
      </c>
    </row>
    <row r="3546" spans="1:14" ht="14.5" hidden="1">
      <c r="A3546" s="253"/>
      <c r="B3546" s="137"/>
      <c r="C3546" s="140"/>
      <c r="D3546" s="158"/>
      <c r="E3546" s="140"/>
      <c r="F3546" s="121"/>
      <c r="G3546" s="160" t="e">
        <f ca="1">_xludf.IFS(F3546=BASE_DATOS!R$2,"N/A",F3546=BASE_DATOS!R$3,"N/A",F3546=BASE_DATOS!R$4,"INDICAR",F3546=BASE_DATOS!R$7,"N/A",F3546=BASE_DATOS!R$5,"INDICAR",F3546=BASE_DATOS!R$6,"INDICAR",F3546=BASE_DATOS!R$8," INDICAR",F3546=BASE_DATOS!R$9," ")</f>
        <v>#NAME?</v>
      </c>
      <c r="H3546" s="121"/>
      <c r="I3546" s="122"/>
      <c r="J3546" s="122"/>
      <c r="K3546" s="122"/>
      <c r="L3546" s="122"/>
      <c r="M3546" s="122"/>
      <c r="N3546" s="123">
        <f t="shared" si="88"/>
        <v>0</v>
      </c>
    </row>
    <row r="3547" spans="1:14" ht="14.5" hidden="1">
      <c r="A3547" s="251"/>
      <c r="B3547" s="137"/>
      <c r="C3547" s="138"/>
      <c r="D3547" s="158"/>
      <c r="E3547" s="140"/>
      <c r="F3547" s="121"/>
      <c r="G3547" s="160" t="e">
        <f ca="1">_xludf.IFS(F3547=BASE_DATOS!R$2,"N/A",F3547=BASE_DATOS!R$3,"N/A",F3547=BASE_DATOS!R$4,"INDICAR",F3547=BASE_DATOS!R$7,"N/A",F3547=BASE_DATOS!R$5,"INDICAR",F3547=BASE_DATOS!R$6,"INDICAR",F3547=BASE_DATOS!R$8," INDICAR",F3547=BASE_DATOS!R$9," ")</f>
        <v>#NAME?</v>
      </c>
      <c r="H3547" s="121"/>
      <c r="I3547" s="122"/>
      <c r="J3547" s="122"/>
      <c r="K3547" s="122"/>
      <c r="L3547" s="122"/>
      <c r="M3547" s="122"/>
      <c r="N3547" s="123">
        <f t="shared" si="88"/>
        <v>0</v>
      </c>
    </row>
    <row r="3548" spans="1:14" ht="14.5" hidden="1">
      <c r="A3548" s="252"/>
      <c r="B3548" s="137"/>
      <c r="C3548" s="138"/>
      <c r="D3548" s="158"/>
      <c r="E3548" s="140"/>
      <c r="F3548" s="121"/>
      <c r="G3548" s="160" t="e">
        <f ca="1">_xludf.IFS(F3548=BASE_DATOS!R$2,"N/A",F3548=BASE_DATOS!R$3,"N/A",F3548=BASE_DATOS!R$4,"INDICAR",F3548=BASE_DATOS!R$7,"N/A",F3548=BASE_DATOS!R$5,"INDICAR",F3548=BASE_DATOS!R$6,"INDICAR",F3548=BASE_DATOS!R$8," INDICAR",F3548=BASE_DATOS!R$9," ")</f>
        <v>#NAME?</v>
      </c>
      <c r="H3548" s="121"/>
      <c r="I3548" s="122"/>
      <c r="J3548" s="122"/>
      <c r="K3548" s="122"/>
      <c r="L3548" s="122"/>
      <c r="M3548" s="122"/>
      <c r="N3548" s="123">
        <f t="shared" si="88"/>
        <v>0</v>
      </c>
    </row>
    <row r="3549" spans="1:14" ht="14.5" hidden="1">
      <c r="A3549" s="252"/>
      <c r="B3549" s="137"/>
      <c r="C3549" s="138"/>
      <c r="D3549" s="158"/>
      <c r="E3549" s="140"/>
      <c r="F3549" s="121"/>
      <c r="G3549" s="160" t="e">
        <f ca="1">_xludf.IFS(F3549=BASE_DATOS!R$2,"N/A",F3549=BASE_DATOS!R$3,"N/A",F3549=BASE_DATOS!R$4,"INDICAR",F3549=BASE_DATOS!R$7,"N/A",F3549=BASE_DATOS!R$5,"INDICAR",F3549=BASE_DATOS!R$6,"INDICAR",F3549=BASE_DATOS!R$8," INDICAR",F3549=BASE_DATOS!R$9," ")</f>
        <v>#NAME?</v>
      </c>
      <c r="H3549" s="121"/>
      <c r="I3549" s="122"/>
      <c r="J3549" s="122"/>
      <c r="K3549" s="122"/>
      <c r="L3549" s="122"/>
      <c r="M3549" s="122"/>
      <c r="N3549" s="123">
        <f t="shared" si="88"/>
        <v>0</v>
      </c>
    </row>
    <row r="3550" spans="1:14" ht="14.5" hidden="1">
      <c r="A3550" s="252"/>
      <c r="B3550" s="137"/>
      <c r="C3550" s="138"/>
      <c r="D3550" s="158"/>
      <c r="E3550" s="140"/>
      <c r="F3550" s="121"/>
      <c r="G3550" s="160" t="e">
        <f ca="1">_xludf.IFS(F3550=BASE_DATOS!R$2,"N/A",F3550=BASE_DATOS!R$3,"N/A",F3550=BASE_DATOS!R$4,"INDICAR",F3550=BASE_DATOS!R$7,"N/A",F3550=BASE_DATOS!R$5,"INDICAR",F3550=BASE_DATOS!R$6,"INDICAR",F3550=BASE_DATOS!R$8," INDICAR",F3550=BASE_DATOS!R$9," ")</f>
        <v>#NAME?</v>
      </c>
      <c r="H3550" s="121"/>
      <c r="I3550" s="122"/>
      <c r="J3550" s="122"/>
      <c r="K3550" s="122"/>
      <c r="L3550" s="122"/>
      <c r="M3550" s="122"/>
      <c r="N3550" s="123">
        <f t="shared" si="88"/>
        <v>0</v>
      </c>
    </row>
    <row r="3551" spans="1:14" ht="14.5" hidden="1">
      <c r="A3551" s="252"/>
      <c r="B3551" s="137"/>
      <c r="C3551" s="138"/>
      <c r="D3551" s="158"/>
      <c r="E3551" s="140"/>
      <c r="F3551" s="121"/>
      <c r="G3551" s="160" t="e">
        <f ca="1">_xludf.IFS(F3551=BASE_DATOS!R$2,"N/A",F3551=BASE_DATOS!R$3,"N/A",F3551=BASE_DATOS!R$4,"INDICAR",F3551=BASE_DATOS!R$7,"N/A",F3551=BASE_DATOS!R$5,"INDICAR",F3551=BASE_DATOS!R$6,"INDICAR",F3551=BASE_DATOS!R$8," INDICAR",F3551=BASE_DATOS!R$9," ")</f>
        <v>#NAME?</v>
      </c>
      <c r="H3551" s="121"/>
      <c r="I3551" s="122"/>
      <c r="J3551" s="122"/>
      <c r="K3551" s="122"/>
      <c r="L3551" s="122"/>
      <c r="M3551" s="122"/>
      <c r="N3551" s="123">
        <f t="shared" si="88"/>
        <v>0</v>
      </c>
    </row>
    <row r="3552" spans="1:14" ht="14.5" hidden="1">
      <c r="A3552" s="252"/>
      <c r="B3552" s="137"/>
      <c r="C3552" s="138"/>
      <c r="D3552" s="158"/>
      <c r="E3552" s="140"/>
      <c r="F3552" s="121"/>
      <c r="G3552" s="160" t="e">
        <f ca="1">_xludf.IFS(F3552=BASE_DATOS!R$2,"N/A",F3552=BASE_DATOS!R$3,"N/A",F3552=BASE_DATOS!R$4,"INDICAR",F3552=BASE_DATOS!R$7,"N/A",F3552=BASE_DATOS!R$5,"INDICAR",F3552=BASE_DATOS!R$6,"INDICAR",F3552=BASE_DATOS!R$8," INDICAR",F3552=BASE_DATOS!R$9," ")</f>
        <v>#NAME?</v>
      </c>
      <c r="H3552" s="121"/>
      <c r="I3552" s="122"/>
      <c r="J3552" s="122"/>
      <c r="K3552" s="122"/>
      <c r="L3552" s="122"/>
      <c r="M3552" s="122"/>
      <c r="N3552" s="123">
        <f t="shared" si="88"/>
        <v>0</v>
      </c>
    </row>
    <row r="3553" spans="1:14" ht="14.5" hidden="1">
      <c r="A3553" s="252"/>
      <c r="B3553" s="137"/>
      <c r="C3553" s="138"/>
      <c r="D3553" s="158"/>
      <c r="E3553" s="140"/>
      <c r="F3553" s="121"/>
      <c r="G3553" s="160" t="e">
        <f ca="1">_xludf.IFS(F3553=BASE_DATOS!R$2,"N/A",F3553=BASE_DATOS!R$3,"N/A",F3553=BASE_DATOS!R$4,"INDICAR",F3553=BASE_DATOS!R$7,"N/A",F3553=BASE_DATOS!R$5,"INDICAR",F3553=BASE_DATOS!R$6,"INDICAR",F3553=BASE_DATOS!R$8," INDICAR",F3553=BASE_DATOS!R$9," ")</f>
        <v>#NAME?</v>
      </c>
      <c r="H3553" s="121"/>
      <c r="I3553" s="122"/>
      <c r="J3553" s="122"/>
      <c r="K3553" s="122"/>
      <c r="L3553" s="122"/>
      <c r="M3553" s="122"/>
      <c r="N3553" s="123">
        <f t="shared" si="88"/>
        <v>0</v>
      </c>
    </row>
    <row r="3554" spans="1:14" ht="14.5" hidden="1">
      <c r="A3554" s="252"/>
      <c r="B3554" s="137"/>
      <c r="C3554" s="138"/>
      <c r="D3554" s="158"/>
      <c r="E3554" s="140"/>
      <c r="F3554" s="121"/>
      <c r="G3554" s="160" t="e">
        <f ca="1">_xludf.IFS(F3554=BASE_DATOS!R$2,"N/A",F3554=BASE_DATOS!R$3,"N/A",F3554=BASE_DATOS!R$4,"INDICAR",F3554=BASE_DATOS!R$7,"N/A",F3554=BASE_DATOS!R$5,"INDICAR",F3554=BASE_DATOS!R$6,"INDICAR",F3554=BASE_DATOS!R$8," INDICAR",F3554=BASE_DATOS!R$9," ")</f>
        <v>#NAME?</v>
      </c>
      <c r="H3554" s="121"/>
      <c r="I3554" s="122"/>
      <c r="J3554" s="122"/>
      <c r="K3554" s="122"/>
      <c r="L3554" s="122"/>
      <c r="M3554" s="122"/>
      <c r="N3554" s="123">
        <f t="shared" si="88"/>
        <v>0</v>
      </c>
    </row>
    <row r="3555" spans="1:14" ht="14.5" hidden="1">
      <c r="A3555" s="252"/>
      <c r="B3555" s="137"/>
      <c r="C3555" s="138"/>
      <c r="D3555" s="158"/>
      <c r="E3555" s="140"/>
      <c r="F3555" s="121"/>
      <c r="G3555" s="160" t="e">
        <f ca="1">_xludf.IFS(F3555=BASE_DATOS!R$2,"N/A",F3555=BASE_DATOS!R$3,"N/A",F3555=BASE_DATOS!R$4,"INDICAR",F3555=BASE_DATOS!R$7,"N/A",F3555=BASE_DATOS!R$5,"INDICAR",F3555=BASE_DATOS!R$6,"INDICAR",F3555=BASE_DATOS!R$8," INDICAR",F3555=BASE_DATOS!R$9," ")</f>
        <v>#NAME?</v>
      </c>
      <c r="H3555" s="121"/>
      <c r="I3555" s="122"/>
      <c r="J3555" s="122"/>
      <c r="K3555" s="122"/>
      <c r="L3555" s="122"/>
      <c r="M3555" s="122"/>
      <c r="N3555" s="123">
        <f t="shared" si="88"/>
        <v>0</v>
      </c>
    </row>
    <row r="3556" spans="1:14" ht="14.5" hidden="1">
      <c r="A3556" s="252"/>
      <c r="B3556" s="137"/>
      <c r="C3556" s="138"/>
      <c r="D3556" s="158"/>
      <c r="E3556" s="140"/>
      <c r="F3556" s="121"/>
      <c r="G3556" s="160" t="e">
        <f ca="1">_xludf.IFS(F3556=BASE_DATOS!R$2,"N/A",F3556=BASE_DATOS!R$3,"N/A",F3556=BASE_DATOS!R$4,"INDICAR",F3556=BASE_DATOS!R$7,"N/A",F3556=BASE_DATOS!R$5,"INDICAR",F3556=BASE_DATOS!R$6,"INDICAR",F3556=BASE_DATOS!R$8," INDICAR",F3556=BASE_DATOS!R$9," ")</f>
        <v>#NAME?</v>
      </c>
      <c r="H3556" s="121"/>
      <c r="I3556" s="122"/>
      <c r="J3556" s="122"/>
      <c r="K3556" s="122"/>
      <c r="L3556" s="122"/>
      <c r="M3556" s="122"/>
      <c r="N3556" s="123">
        <f t="shared" si="88"/>
        <v>0</v>
      </c>
    </row>
    <row r="3557" spans="1:14" ht="14.5" hidden="1">
      <c r="A3557" s="253"/>
      <c r="B3557" s="137"/>
      <c r="C3557" s="140"/>
      <c r="D3557" s="158"/>
      <c r="E3557" s="140"/>
      <c r="F3557" s="121"/>
      <c r="G3557" s="160" t="e">
        <f ca="1">_xludf.IFS(F3557=BASE_DATOS!R$2,"N/A",F3557=BASE_DATOS!R$3,"N/A",F3557=BASE_DATOS!R$4,"INDICAR",F3557=BASE_DATOS!R$7,"N/A",F3557=BASE_DATOS!R$5,"INDICAR",F3557=BASE_DATOS!R$6,"INDICAR",F3557=BASE_DATOS!R$8," INDICAR",F3557=BASE_DATOS!R$9," ")</f>
        <v>#NAME?</v>
      </c>
      <c r="H3557" s="121"/>
      <c r="I3557" s="122"/>
      <c r="J3557" s="122"/>
      <c r="K3557" s="122"/>
      <c r="L3557" s="122"/>
      <c r="M3557" s="122"/>
      <c r="N3557" s="123">
        <f t="shared" si="88"/>
        <v>0</v>
      </c>
    </row>
    <row r="3558" spans="1:14" ht="14.5" hidden="1">
      <c r="A3558" s="251"/>
      <c r="B3558" s="137"/>
      <c r="C3558" s="138"/>
      <c r="D3558" s="158"/>
      <c r="E3558" s="140"/>
      <c r="F3558" s="121"/>
      <c r="G3558" s="160" t="e">
        <f ca="1">_xludf.IFS(F3558=BASE_DATOS!R$2,"N/A",F3558=BASE_DATOS!R$3,"N/A",F3558=BASE_DATOS!R$4,"INDICAR",F3558=BASE_DATOS!R$7,"N/A",F3558=BASE_DATOS!R$5,"INDICAR",F3558=BASE_DATOS!R$6,"INDICAR",F3558=BASE_DATOS!R$8," INDICAR",F3558=BASE_DATOS!R$9," ")</f>
        <v>#NAME?</v>
      </c>
      <c r="H3558" s="121"/>
      <c r="I3558" s="122"/>
      <c r="J3558" s="122"/>
      <c r="K3558" s="122"/>
      <c r="L3558" s="122"/>
      <c r="M3558" s="122"/>
      <c r="N3558" s="123">
        <f t="shared" si="88"/>
        <v>0</v>
      </c>
    </row>
    <row r="3559" spans="1:14" ht="14.5" hidden="1">
      <c r="A3559" s="252"/>
      <c r="B3559" s="137"/>
      <c r="C3559" s="138"/>
      <c r="D3559" s="158"/>
      <c r="E3559" s="140"/>
      <c r="F3559" s="121"/>
      <c r="G3559" s="160" t="e">
        <f ca="1">_xludf.IFS(F3559=BASE_DATOS!R$2,"N/A",F3559=BASE_DATOS!R$3,"N/A",F3559=BASE_DATOS!R$4,"INDICAR",F3559=BASE_DATOS!R$7,"N/A",F3559=BASE_DATOS!R$5,"INDICAR",F3559=BASE_DATOS!R$6,"INDICAR",F3559=BASE_DATOS!R$8," INDICAR",F3559=BASE_DATOS!R$9," ")</f>
        <v>#NAME?</v>
      </c>
      <c r="H3559" s="121"/>
      <c r="I3559" s="122"/>
      <c r="J3559" s="122"/>
      <c r="K3559" s="122"/>
      <c r="L3559" s="122"/>
      <c r="M3559" s="122"/>
      <c r="N3559" s="123">
        <f t="shared" si="88"/>
        <v>0</v>
      </c>
    </row>
    <row r="3560" spans="1:14" ht="14.5" hidden="1">
      <c r="A3560" s="252"/>
      <c r="B3560" s="137"/>
      <c r="C3560" s="138"/>
      <c r="D3560" s="158"/>
      <c r="E3560" s="140"/>
      <c r="F3560" s="121"/>
      <c r="G3560" s="160" t="e">
        <f ca="1">_xludf.IFS(F3560=BASE_DATOS!R$2,"N/A",F3560=BASE_DATOS!R$3,"N/A",F3560=BASE_DATOS!R$4,"INDICAR",F3560=BASE_DATOS!R$7,"N/A",F3560=BASE_DATOS!R$5,"INDICAR",F3560=BASE_DATOS!R$6,"INDICAR",F3560=BASE_DATOS!R$8," INDICAR",F3560=BASE_DATOS!R$9," ")</f>
        <v>#NAME?</v>
      </c>
      <c r="H3560" s="121"/>
      <c r="I3560" s="122"/>
      <c r="J3560" s="122"/>
      <c r="K3560" s="122"/>
      <c r="L3560" s="122"/>
      <c r="M3560" s="122"/>
      <c r="N3560" s="123">
        <f t="shared" si="88"/>
        <v>0</v>
      </c>
    </row>
    <row r="3561" spans="1:14" ht="14.5" hidden="1">
      <c r="A3561" s="252"/>
      <c r="B3561" s="137"/>
      <c r="C3561" s="138"/>
      <c r="D3561" s="158"/>
      <c r="E3561" s="140"/>
      <c r="F3561" s="121"/>
      <c r="G3561" s="160" t="e">
        <f ca="1">_xludf.IFS(F3561=BASE_DATOS!R$2,"N/A",F3561=BASE_DATOS!R$3,"N/A",F3561=BASE_DATOS!R$4,"INDICAR",F3561=BASE_DATOS!R$7,"N/A",F3561=BASE_DATOS!R$5,"INDICAR",F3561=BASE_DATOS!R$6,"INDICAR",F3561=BASE_DATOS!R$8," INDICAR",F3561=BASE_DATOS!R$9," ")</f>
        <v>#NAME?</v>
      </c>
      <c r="H3561" s="121"/>
      <c r="I3561" s="122"/>
      <c r="J3561" s="122"/>
      <c r="K3561" s="122"/>
      <c r="L3561" s="122"/>
      <c r="M3561" s="122"/>
      <c r="N3561" s="123">
        <f t="shared" si="88"/>
        <v>0</v>
      </c>
    </row>
    <row r="3562" spans="1:14" ht="14.5" hidden="1">
      <c r="A3562" s="252"/>
      <c r="B3562" s="137"/>
      <c r="C3562" s="138"/>
      <c r="D3562" s="158"/>
      <c r="E3562" s="140"/>
      <c r="F3562" s="121"/>
      <c r="G3562" s="160" t="e">
        <f ca="1">_xludf.IFS(F3562=BASE_DATOS!R$2,"N/A",F3562=BASE_DATOS!R$3,"N/A",F3562=BASE_DATOS!R$4,"INDICAR",F3562=BASE_DATOS!R$7,"N/A",F3562=BASE_DATOS!R$5,"INDICAR",F3562=BASE_DATOS!R$6,"INDICAR",F3562=BASE_DATOS!R$8," INDICAR",F3562=BASE_DATOS!R$9," ")</f>
        <v>#NAME?</v>
      </c>
      <c r="H3562" s="121"/>
      <c r="I3562" s="122"/>
      <c r="J3562" s="122"/>
      <c r="K3562" s="122"/>
      <c r="L3562" s="122"/>
      <c r="M3562" s="122"/>
      <c r="N3562" s="123">
        <f t="shared" si="88"/>
        <v>0</v>
      </c>
    </row>
    <row r="3563" spans="1:14" ht="14.5" hidden="1">
      <c r="A3563" s="252"/>
      <c r="B3563" s="137"/>
      <c r="C3563" s="138"/>
      <c r="D3563" s="158"/>
      <c r="E3563" s="140"/>
      <c r="F3563" s="121"/>
      <c r="G3563" s="160" t="e">
        <f ca="1">_xludf.IFS(F3563=BASE_DATOS!R$2,"N/A",F3563=BASE_DATOS!R$3,"N/A",F3563=BASE_DATOS!R$4,"INDICAR",F3563=BASE_DATOS!R$7,"N/A",F3563=BASE_DATOS!R$5,"INDICAR",F3563=BASE_DATOS!R$6,"INDICAR",F3563=BASE_DATOS!R$8," INDICAR",F3563=BASE_DATOS!R$9," ")</f>
        <v>#NAME?</v>
      </c>
      <c r="H3563" s="121"/>
      <c r="I3563" s="122"/>
      <c r="J3563" s="122"/>
      <c r="K3563" s="122"/>
      <c r="L3563" s="122"/>
      <c r="M3563" s="122"/>
      <c r="N3563" s="123">
        <f t="shared" si="88"/>
        <v>0</v>
      </c>
    </row>
    <row r="3564" spans="1:14" ht="14.5" hidden="1">
      <c r="A3564" s="252"/>
      <c r="B3564" s="137"/>
      <c r="C3564" s="138"/>
      <c r="D3564" s="158"/>
      <c r="E3564" s="140"/>
      <c r="F3564" s="121"/>
      <c r="G3564" s="160" t="e">
        <f ca="1">_xludf.IFS(F3564=BASE_DATOS!R$2,"N/A",F3564=BASE_DATOS!R$3,"N/A",F3564=BASE_DATOS!R$4,"INDICAR",F3564=BASE_DATOS!R$7,"N/A",F3564=BASE_DATOS!R$5,"INDICAR",F3564=BASE_DATOS!R$6,"INDICAR",F3564=BASE_DATOS!R$8," INDICAR",F3564=BASE_DATOS!R$9," ")</f>
        <v>#NAME?</v>
      </c>
      <c r="H3564" s="121"/>
      <c r="I3564" s="122"/>
      <c r="J3564" s="122"/>
      <c r="K3564" s="122"/>
      <c r="L3564" s="122"/>
      <c r="M3564" s="122"/>
      <c r="N3564" s="123">
        <f t="shared" si="88"/>
        <v>0</v>
      </c>
    </row>
    <row r="3565" spans="1:14" ht="14.5" hidden="1">
      <c r="A3565" s="252"/>
      <c r="B3565" s="137"/>
      <c r="C3565" s="138"/>
      <c r="D3565" s="158"/>
      <c r="E3565" s="140"/>
      <c r="F3565" s="121"/>
      <c r="G3565" s="160" t="e">
        <f ca="1">_xludf.IFS(F3565=BASE_DATOS!R$2,"N/A",F3565=BASE_DATOS!R$3,"N/A",F3565=BASE_DATOS!R$4,"INDICAR",F3565=BASE_DATOS!R$7,"N/A",F3565=BASE_DATOS!R$5,"INDICAR",F3565=BASE_DATOS!R$6,"INDICAR",F3565=BASE_DATOS!R$8," INDICAR",F3565=BASE_DATOS!R$9," ")</f>
        <v>#NAME?</v>
      </c>
      <c r="H3565" s="121"/>
      <c r="I3565" s="122"/>
      <c r="J3565" s="122"/>
      <c r="K3565" s="122"/>
      <c r="L3565" s="122"/>
      <c r="M3565" s="122"/>
      <c r="N3565" s="123">
        <f t="shared" si="88"/>
        <v>0</v>
      </c>
    </row>
    <row r="3566" spans="1:14" ht="14.5" hidden="1">
      <c r="A3566" s="252"/>
      <c r="B3566" s="137"/>
      <c r="C3566" s="138"/>
      <c r="D3566" s="158"/>
      <c r="E3566" s="140"/>
      <c r="F3566" s="121"/>
      <c r="G3566" s="160" t="e">
        <f ca="1">_xludf.IFS(F3566=BASE_DATOS!R$2,"N/A",F3566=BASE_DATOS!R$3,"N/A",F3566=BASE_DATOS!R$4,"INDICAR",F3566=BASE_DATOS!R$7,"N/A",F3566=BASE_DATOS!R$5,"INDICAR",F3566=BASE_DATOS!R$6,"INDICAR",F3566=BASE_DATOS!R$8," INDICAR",F3566=BASE_DATOS!R$9," ")</f>
        <v>#NAME?</v>
      </c>
      <c r="H3566" s="121"/>
      <c r="I3566" s="122"/>
      <c r="J3566" s="122"/>
      <c r="K3566" s="122"/>
      <c r="L3566" s="122"/>
      <c r="M3566" s="122"/>
      <c r="N3566" s="123">
        <f t="shared" si="88"/>
        <v>0</v>
      </c>
    </row>
    <row r="3567" spans="1:14" ht="14.5" hidden="1">
      <c r="A3567" s="252"/>
      <c r="B3567" s="137"/>
      <c r="C3567" s="138"/>
      <c r="D3567" s="158"/>
      <c r="E3567" s="140"/>
      <c r="F3567" s="121"/>
      <c r="G3567" s="160" t="e">
        <f ca="1">_xludf.IFS(F3567=BASE_DATOS!R$2,"N/A",F3567=BASE_DATOS!R$3,"N/A",F3567=BASE_DATOS!R$4,"INDICAR",F3567=BASE_DATOS!R$7,"N/A",F3567=BASE_DATOS!R$5,"INDICAR",F3567=BASE_DATOS!R$6,"INDICAR",F3567=BASE_DATOS!R$8," INDICAR",F3567=BASE_DATOS!R$9," ")</f>
        <v>#NAME?</v>
      </c>
      <c r="H3567" s="121"/>
      <c r="I3567" s="122"/>
      <c r="J3567" s="122"/>
      <c r="K3567" s="122"/>
      <c r="L3567" s="122"/>
      <c r="M3567" s="122"/>
      <c r="N3567" s="123">
        <f t="shared" si="88"/>
        <v>0</v>
      </c>
    </row>
    <row r="3568" spans="1:14" ht="14.5" hidden="1">
      <c r="A3568" s="253"/>
      <c r="B3568" s="137"/>
      <c r="C3568" s="140"/>
      <c r="D3568" s="158"/>
      <c r="E3568" s="140"/>
      <c r="F3568" s="121"/>
      <c r="G3568" s="160" t="e">
        <f ca="1">_xludf.IFS(F3568=BASE_DATOS!R$2,"N/A",F3568=BASE_DATOS!R$3,"N/A",F3568=BASE_DATOS!R$4,"INDICAR",F3568=BASE_DATOS!R$7,"N/A",F3568=BASE_DATOS!R$5,"INDICAR",F3568=BASE_DATOS!R$6,"INDICAR",F3568=BASE_DATOS!R$8," INDICAR",F3568=BASE_DATOS!R$9," ")</f>
        <v>#NAME?</v>
      </c>
      <c r="H3568" s="121"/>
      <c r="I3568" s="122"/>
      <c r="J3568" s="122"/>
      <c r="K3568" s="122"/>
      <c r="L3568" s="122"/>
      <c r="M3568" s="122"/>
      <c r="N3568" s="123">
        <f t="shared" si="88"/>
        <v>0</v>
      </c>
    </row>
    <row r="3569" spans="1:14" ht="14.5" hidden="1">
      <c r="A3569" s="142"/>
      <c r="B3569" s="143"/>
      <c r="C3569" s="142"/>
      <c r="D3569" s="142"/>
      <c r="E3569" s="142"/>
      <c r="F3569" s="142"/>
      <c r="G3569" s="142"/>
      <c r="H3569" s="142"/>
      <c r="I3569" s="142"/>
      <c r="J3569" s="143"/>
      <c r="K3569" s="143"/>
      <c r="L3569" s="143"/>
      <c r="M3569" s="143"/>
      <c r="N3569" s="144"/>
    </row>
    <row r="3570" spans="1:14" ht="14.5" hidden="1">
      <c r="A3570" s="145"/>
      <c r="B3570" s="146"/>
      <c r="C3570" s="145"/>
      <c r="D3570" s="145"/>
      <c r="E3570" s="145"/>
      <c r="F3570" s="145"/>
      <c r="G3570" s="145"/>
      <c r="H3570" s="145"/>
      <c r="I3570" s="145"/>
      <c r="J3570" s="146"/>
      <c r="K3570" s="146"/>
      <c r="L3570" s="146"/>
      <c r="M3570" s="146"/>
      <c r="N3570" s="147"/>
    </row>
    <row r="3571" spans="1:14" ht="22.5" hidden="1" customHeight="1">
      <c r="A3571" s="254" t="s">
        <v>413</v>
      </c>
      <c r="B3571" s="255"/>
      <c r="C3571" s="254"/>
      <c r="D3571" s="256"/>
      <c r="E3571" s="256"/>
      <c r="F3571" s="256"/>
      <c r="G3571" s="256"/>
      <c r="H3571" s="256"/>
      <c r="I3571" s="256"/>
      <c r="J3571" s="256"/>
      <c r="K3571" s="256"/>
      <c r="L3571" s="256"/>
      <c r="M3571" s="256"/>
      <c r="N3571" s="255"/>
    </row>
    <row r="3572" spans="1:14" ht="31" hidden="1">
      <c r="A3572" s="99" t="s">
        <v>19</v>
      </c>
      <c r="B3572" s="254"/>
      <c r="C3572" s="255"/>
      <c r="D3572" s="99" t="s">
        <v>447</v>
      </c>
      <c r="E3572" s="258" t="e">
        <f t="array" ref="E3572">INDEX(BASE_DATOS!U$2:U$103,MATCH(C3571,BASE_DATOS!W$2:W$103,0))</f>
        <v>#N/A</v>
      </c>
      <c r="F3572" s="256"/>
      <c r="G3572" s="256"/>
      <c r="H3572" s="256"/>
      <c r="I3572" s="256"/>
      <c r="J3572" s="256"/>
      <c r="K3572" s="256"/>
      <c r="L3572" s="256"/>
      <c r="M3572" s="256"/>
      <c r="N3572" s="255"/>
    </row>
    <row r="3573" spans="1:14" ht="37.5" hidden="1" customHeight="1">
      <c r="A3573" s="259" t="s">
        <v>415</v>
      </c>
      <c r="B3573" s="277"/>
      <c r="C3573" s="261"/>
      <c r="D3573" s="262"/>
      <c r="E3573" s="268" t="s">
        <v>416</v>
      </c>
      <c r="F3573" s="273" t="e">
        <f t="array" ref="F3573">INDEX(BASE_DATOS!Y$2:Y$103,MATCH(B3573,BASE_DATOS!X$2:X$103,0))</f>
        <v>#N/A</v>
      </c>
      <c r="G3573" s="247"/>
      <c r="H3573" s="247"/>
      <c r="I3573" s="274" t="s">
        <v>417</v>
      </c>
      <c r="J3573" s="283" t="e">
        <f t="array" ref="J3573">INDEX(BASE_DATOS!Z$2:Z$103,MATCH(B3573,BASE_DATOS!X$2:X$103,0))</f>
        <v>#N/A</v>
      </c>
      <c r="K3573" s="256"/>
      <c r="L3573" s="256"/>
      <c r="M3573" s="256"/>
      <c r="N3573" s="255"/>
    </row>
    <row r="3574" spans="1:14" ht="37.5" hidden="1" customHeight="1">
      <c r="A3574" s="252"/>
      <c r="B3574" s="263"/>
      <c r="C3574" s="247"/>
      <c r="D3574" s="264"/>
      <c r="E3574" s="252"/>
      <c r="F3574" s="247"/>
      <c r="G3574" s="247"/>
      <c r="H3574" s="247"/>
      <c r="I3574" s="252"/>
      <c r="J3574" s="276"/>
      <c r="K3574" s="256"/>
      <c r="L3574" s="256"/>
      <c r="M3574" s="256"/>
      <c r="N3574" s="255"/>
    </row>
    <row r="3575" spans="1:14" ht="37.5" hidden="1" customHeight="1">
      <c r="A3575" s="252"/>
      <c r="B3575" s="263"/>
      <c r="C3575" s="247"/>
      <c r="D3575" s="264"/>
      <c r="E3575" s="252"/>
      <c r="F3575" s="247"/>
      <c r="G3575" s="247"/>
      <c r="H3575" s="247"/>
      <c r="I3575" s="252"/>
      <c r="J3575" s="276"/>
      <c r="K3575" s="256"/>
      <c r="L3575" s="256"/>
      <c r="M3575" s="256"/>
      <c r="N3575" s="255"/>
    </row>
    <row r="3576" spans="1:14" ht="33.75" hidden="1" customHeight="1">
      <c r="A3576" s="253"/>
      <c r="B3576" s="265"/>
      <c r="C3576" s="266"/>
      <c r="D3576" s="267"/>
      <c r="E3576" s="253"/>
      <c r="F3576" s="266"/>
      <c r="G3576" s="266"/>
      <c r="H3576" s="266"/>
      <c r="I3576" s="253"/>
      <c r="J3576" s="276"/>
      <c r="K3576" s="256"/>
      <c r="L3576" s="256"/>
      <c r="M3576" s="256"/>
      <c r="N3576" s="255"/>
    </row>
    <row r="3577" spans="1:14" ht="18.75" hidden="1" customHeight="1">
      <c r="A3577" s="269" t="s">
        <v>418</v>
      </c>
      <c r="B3577" s="269" t="s">
        <v>419</v>
      </c>
      <c r="C3577" s="270" t="s">
        <v>420</v>
      </c>
      <c r="D3577" s="269" t="s">
        <v>421</v>
      </c>
      <c r="E3577" s="269" t="s">
        <v>422</v>
      </c>
      <c r="F3577" s="272" t="s">
        <v>16</v>
      </c>
      <c r="G3577" s="269" t="s">
        <v>423</v>
      </c>
      <c r="H3577" s="269" t="s">
        <v>424</v>
      </c>
      <c r="I3577" s="271" t="s">
        <v>425</v>
      </c>
      <c r="J3577" s="256"/>
      <c r="K3577" s="256"/>
      <c r="L3577" s="256"/>
      <c r="M3577" s="256"/>
      <c r="N3577" s="255"/>
    </row>
    <row r="3578" spans="1:14" ht="18.75" hidden="1" customHeight="1">
      <c r="A3578" s="253"/>
      <c r="B3578" s="253"/>
      <c r="C3578" s="253"/>
      <c r="D3578" s="253"/>
      <c r="E3578" s="253"/>
      <c r="F3578" s="265"/>
      <c r="G3578" s="253"/>
      <c r="H3578" s="253"/>
      <c r="I3578" s="100">
        <v>2023</v>
      </c>
      <c r="J3578" s="100">
        <v>2024</v>
      </c>
      <c r="K3578" s="100">
        <v>2025</v>
      </c>
      <c r="L3578" s="100">
        <v>2026</v>
      </c>
      <c r="M3578" s="100">
        <v>2027</v>
      </c>
      <c r="N3578" s="148" t="s">
        <v>426</v>
      </c>
    </row>
    <row r="3579" spans="1:14" ht="14.5" hidden="1">
      <c r="A3579" s="251"/>
      <c r="B3579" s="137"/>
      <c r="C3579" s="138"/>
      <c r="D3579" s="158"/>
      <c r="E3579" s="140"/>
      <c r="F3579" s="121"/>
      <c r="G3579" s="141" t="e">
        <f ca="1">_xludf.IFS(F3579=BASE_DATOS!R$2,"N/A",F3579=BASE_DATOS!R$3,"N/A",F3579=BASE_DATOS!R$4,"INDICAR",F3579=BASE_DATOS!R$7,"N/A",F3579=BASE_DATOS!R$5,"INDICAR",F3579=BASE_DATOS!R$6,"INDICAR",F3579=BASE_DATOS!R$8," INDICAR",F3579=BASE_DATOS!R$9," ")</f>
        <v>#NAME?</v>
      </c>
      <c r="H3579" s="121"/>
      <c r="I3579" s="122"/>
      <c r="J3579" s="122"/>
      <c r="K3579" s="122"/>
      <c r="L3579" s="122"/>
      <c r="M3579" s="122"/>
      <c r="N3579" s="123">
        <f t="shared" ref="N3579:N3611" si="89">SUM(I3579:M3579)</f>
        <v>0</v>
      </c>
    </row>
    <row r="3580" spans="1:14" ht="14.5" hidden="1">
      <c r="A3580" s="252"/>
      <c r="B3580" s="137"/>
      <c r="C3580" s="138"/>
      <c r="D3580" s="158"/>
      <c r="E3580" s="140"/>
      <c r="F3580" s="121"/>
      <c r="G3580" s="160" t="e">
        <f ca="1">_xludf.IFS(F3580=BASE_DATOS!R$2,"N/A",F3580=BASE_DATOS!R$3,"N/A",F3580=BASE_DATOS!R$4,"INDICAR",F3580=BASE_DATOS!R$7,"N/A",F3580=BASE_DATOS!R$5,"INDICAR",F3580=BASE_DATOS!R$6,"INDICAR",F3580=BASE_DATOS!R$8," INDICAR",F3580=BASE_DATOS!R$9," ")</f>
        <v>#NAME?</v>
      </c>
      <c r="H3580" s="121"/>
      <c r="I3580" s="122"/>
      <c r="J3580" s="122"/>
      <c r="K3580" s="122"/>
      <c r="L3580" s="122"/>
      <c r="M3580" s="122"/>
      <c r="N3580" s="123">
        <f t="shared" si="89"/>
        <v>0</v>
      </c>
    </row>
    <row r="3581" spans="1:14" ht="14.5" hidden="1">
      <c r="A3581" s="252"/>
      <c r="B3581" s="137"/>
      <c r="C3581" s="138"/>
      <c r="D3581" s="158"/>
      <c r="E3581" s="140"/>
      <c r="F3581" s="121"/>
      <c r="G3581" s="160" t="e">
        <f ca="1">_xludf.IFS(F3581=BASE_DATOS!R$2,"N/A",F3581=BASE_DATOS!R$3,"N/A",F3581=BASE_DATOS!R$4,"INDICAR",F3581=BASE_DATOS!R$7,"N/A",F3581=BASE_DATOS!R$5,"INDICAR",F3581=BASE_DATOS!R$6,"INDICAR",F3581=BASE_DATOS!R$8," INDICAR",F3581=BASE_DATOS!R$9," ")</f>
        <v>#NAME?</v>
      </c>
      <c r="H3581" s="121"/>
      <c r="I3581" s="122"/>
      <c r="J3581" s="122"/>
      <c r="K3581" s="122"/>
      <c r="L3581" s="122"/>
      <c r="M3581" s="122"/>
      <c r="N3581" s="123">
        <f t="shared" si="89"/>
        <v>0</v>
      </c>
    </row>
    <row r="3582" spans="1:14" ht="14.5" hidden="1">
      <c r="A3582" s="252"/>
      <c r="B3582" s="137"/>
      <c r="C3582" s="138"/>
      <c r="D3582" s="158"/>
      <c r="E3582" s="140"/>
      <c r="F3582" s="121"/>
      <c r="G3582" s="160" t="e">
        <f ca="1">_xludf.IFS(F3582=BASE_DATOS!R$2,"N/A",F3582=BASE_DATOS!R$3,"N/A",F3582=BASE_DATOS!R$4,"INDICAR",F3582=BASE_DATOS!R$7,"N/A",F3582=BASE_DATOS!R$5,"INDICAR",F3582=BASE_DATOS!R$6,"INDICAR",F3582=BASE_DATOS!R$8," INDICAR",F3582=BASE_DATOS!R$9," ")</f>
        <v>#NAME?</v>
      </c>
      <c r="H3582" s="121"/>
      <c r="I3582" s="122"/>
      <c r="J3582" s="122"/>
      <c r="K3582" s="122"/>
      <c r="L3582" s="122"/>
      <c r="M3582" s="122"/>
      <c r="N3582" s="123">
        <f t="shared" si="89"/>
        <v>0</v>
      </c>
    </row>
    <row r="3583" spans="1:14" ht="14.5" hidden="1">
      <c r="A3583" s="252"/>
      <c r="B3583" s="137"/>
      <c r="C3583" s="138"/>
      <c r="D3583" s="158"/>
      <c r="E3583" s="140"/>
      <c r="F3583" s="121"/>
      <c r="G3583" s="160" t="e">
        <f ca="1">_xludf.IFS(F3583=BASE_DATOS!R$2,"N/A",F3583=BASE_DATOS!R$3,"N/A",F3583=BASE_DATOS!R$4,"INDICAR",F3583=BASE_DATOS!R$7,"N/A",F3583=BASE_DATOS!R$5,"INDICAR",F3583=BASE_DATOS!R$6,"INDICAR",F3583=BASE_DATOS!R$8," INDICAR",F3583=BASE_DATOS!R$9," ")</f>
        <v>#NAME?</v>
      </c>
      <c r="H3583" s="121"/>
      <c r="I3583" s="122"/>
      <c r="J3583" s="122"/>
      <c r="K3583" s="122"/>
      <c r="L3583" s="122"/>
      <c r="M3583" s="122"/>
      <c r="N3583" s="123">
        <f t="shared" si="89"/>
        <v>0</v>
      </c>
    </row>
    <row r="3584" spans="1:14" ht="14.5" hidden="1">
      <c r="A3584" s="252"/>
      <c r="B3584" s="137"/>
      <c r="C3584" s="138"/>
      <c r="D3584" s="158"/>
      <c r="E3584" s="140"/>
      <c r="F3584" s="121"/>
      <c r="G3584" s="160" t="e">
        <f ca="1">_xludf.IFS(F3584=BASE_DATOS!R$2,"N/A",F3584=BASE_DATOS!R$3,"N/A",F3584=BASE_DATOS!R$4,"INDICAR",F3584=BASE_DATOS!R$7,"N/A",F3584=BASE_DATOS!R$5,"INDICAR",F3584=BASE_DATOS!R$6,"INDICAR",F3584=BASE_DATOS!R$8," INDICAR",F3584=BASE_DATOS!R$9," ")</f>
        <v>#NAME?</v>
      </c>
      <c r="H3584" s="121"/>
      <c r="I3584" s="122"/>
      <c r="J3584" s="122"/>
      <c r="K3584" s="122"/>
      <c r="L3584" s="122"/>
      <c r="M3584" s="122"/>
      <c r="N3584" s="123">
        <f t="shared" si="89"/>
        <v>0</v>
      </c>
    </row>
    <row r="3585" spans="1:14" ht="14.5" hidden="1">
      <c r="A3585" s="252"/>
      <c r="B3585" s="137"/>
      <c r="C3585" s="138"/>
      <c r="D3585" s="158"/>
      <c r="E3585" s="140"/>
      <c r="F3585" s="121"/>
      <c r="G3585" s="160" t="e">
        <f ca="1">_xludf.IFS(F3585=BASE_DATOS!R$2,"N/A",F3585=BASE_DATOS!R$3,"N/A",F3585=BASE_DATOS!R$4,"INDICAR",F3585=BASE_DATOS!R$7,"N/A",F3585=BASE_DATOS!R$5,"INDICAR",F3585=BASE_DATOS!R$6,"INDICAR",F3585=BASE_DATOS!R$8," INDICAR",F3585=BASE_DATOS!R$9," ")</f>
        <v>#NAME?</v>
      </c>
      <c r="H3585" s="121"/>
      <c r="I3585" s="122"/>
      <c r="J3585" s="122"/>
      <c r="K3585" s="122"/>
      <c r="L3585" s="122"/>
      <c r="M3585" s="122"/>
      <c r="N3585" s="123">
        <f t="shared" si="89"/>
        <v>0</v>
      </c>
    </row>
    <row r="3586" spans="1:14" ht="14.5" hidden="1">
      <c r="A3586" s="252"/>
      <c r="B3586" s="137"/>
      <c r="C3586" s="138"/>
      <c r="D3586" s="158"/>
      <c r="E3586" s="140"/>
      <c r="F3586" s="121"/>
      <c r="G3586" s="160" t="e">
        <f ca="1">_xludf.IFS(F3586=BASE_DATOS!R$2,"N/A",F3586=BASE_DATOS!R$3,"N/A",F3586=BASE_DATOS!R$4,"INDICAR",F3586=BASE_DATOS!R$7,"N/A",F3586=BASE_DATOS!R$5,"INDICAR",F3586=BASE_DATOS!R$6,"INDICAR",F3586=BASE_DATOS!R$8," INDICAR",F3586=BASE_DATOS!R$9," ")</f>
        <v>#NAME?</v>
      </c>
      <c r="H3586" s="121"/>
      <c r="I3586" s="122"/>
      <c r="J3586" s="122"/>
      <c r="K3586" s="122"/>
      <c r="L3586" s="122"/>
      <c r="M3586" s="122"/>
      <c r="N3586" s="123">
        <f t="shared" si="89"/>
        <v>0</v>
      </c>
    </row>
    <row r="3587" spans="1:14" ht="14.5" hidden="1">
      <c r="A3587" s="252"/>
      <c r="B3587" s="137"/>
      <c r="C3587" s="138"/>
      <c r="D3587" s="158"/>
      <c r="E3587" s="140"/>
      <c r="F3587" s="121"/>
      <c r="G3587" s="160" t="e">
        <f ca="1">_xludf.IFS(F3587=BASE_DATOS!R$2,"N/A",F3587=BASE_DATOS!R$3,"N/A",F3587=BASE_DATOS!R$4,"INDICAR",F3587=BASE_DATOS!R$7,"N/A",F3587=BASE_DATOS!R$5,"INDICAR",F3587=BASE_DATOS!R$6,"INDICAR",F3587=BASE_DATOS!R$8," INDICAR",F3587=BASE_DATOS!R$9," ")</f>
        <v>#NAME?</v>
      </c>
      <c r="H3587" s="121"/>
      <c r="I3587" s="122"/>
      <c r="J3587" s="122"/>
      <c r="K3587" s="122"/>
      <c r="L3587" s="122"/>
      <c r="M3587" s="122"/>
      <c r="N3587" s="123">
        <f t="shared" si="89"/>
        <v>0</v>
      </c>
    </row>
    <row r="3588" spans="1:14" ht="14.5" hidden="1">
      <c r="A3588" s="252"/>
      <c r="B3588" s="137"/>
      <c r="C3588" s="138"/>
      <c r="D3588" s="158"/>
      <c r="E3588" s="140"/>
      <c r="F3588" s="121"/>
      <c r="G3588" s="160" t="e">
        <f ca="1">_xludf.IFS(F3588=BASE_DATOS!R$2,"N/A",F3588=BASE_DATOS!R$3,"N/A",F3588=BASE_DATOS!R$4,"INDICAR",F3588=BASE_DATOS!R$7,"N/A",F3588=BASE_DATOS!R$5,"INDICAR",F3588=BASE_DATOS!R$6,"INDICAR",F3588=BASE_DATOS!R$8," INDICAR",F3588=BASE_DATOS!R$9," ")</f>
        <v>#NAME?</v>
      </c>
      <c r="H3588" s="121"/>
      <c r="I3588" s="122"/>
      <c r="J3588" s="122"/>
      <c r="K3588" s="122"/>
      <c r="L3588" s="122"/>
      <c r="M3588" s="122"/>
      <c r="N3588" s="123">
        <f t="shared" si="89"/>
        <v>0</v>
      </c>
    </row>
    <row r="3589" spans="1:14" ht="14.5" hidden="1">
      <c r="A3589" s="253"/>
      <c r="B3589" s="137"/>
      <c r="C3589" s="140"/>
      <c r="D3589" s="158"/>
      <c r="E3589" s="140"/>
      <c r="F3589" s="121"/>
      <c r="G3589" s="160" t="e">
        <f ca="1">_xludf.IFS(F3589=BASE_DATOS!R$2,"N/A",F3589=BASE_DATOS!R$3,"N/A",F3589=BASE_DATOS!R$4,"INDICAR",F3589=BASE_DATOS!R$7,"N/A",F3589=BASE_DATOS!R$5,"INDICAR",F3589=BASE_DATOS!R$6,"INDICAR",F3589=BASE_DATOS!R$8," INDICAR",F3589=BASE_DATOS!R$9," ")</f>
        <v>#NAME?</v>
      </c>
      <c r="H3589" s="121"/>
      <c r="I3589" s="122"/>
      <c r="J3589" s="122"/>
      <c r="K3589" s="122"/>
      <c r="L3589" s="122"/>
      <c r="M3589" s="122"/>
      <c r="N3589" s="123">
        <f t="shared" si="89"/>
        <v>0</v>
      </c>
    </row>
    <row r="3590" spans="1:14" ht="14.5" hidden="1">
      <c r="A3590" s="251"/>
      <c r="B3590" s="137"/>
      <c r="C3590" s="138"/>
      <c r="D3590" s="158"/>
      <c r="E3590" s="140"/>
      <c r="F3590" s="121"/>
      <c r="G3590" s="160" t="e">
        <f ca="1">_xludf.IFS(F3590=BASE_DATOS!R$2,"N/A",F3590=BASE_DATOS!R$3,"N/A",F3590=BASE_DATOS!R$4,"INDICAR",F3590=BASE_DATOS!R$7,"N/A",F3590=BASE_DATOS!R$5,"INDICAR",F3590=BASE_DATOS!R$6,"INDICAR",F3590=BASE_DATOS!R$8," INDICAR",F3590=BASE_DATOS!R$9," ")</f>
        <v>#NAME?</v>
      </c>
      <c r="H3590" s="121"/>
      <c r="I3590" s="122"/>
      <c r="J3590" s="122"/>
      <c r="K3590" s="122"/>
      <c r="L3590" s="122"/>
      <c r="M3590" s="122"/>
      <c r="N3590" s="123">
        <f t="shared" si="89"/>
        <v>0</v>
      </c>
    </row>
    <row r="3591" spans="1:14" ht="14.5" hidden="1">
      <c r="A3591" s="252"/>
      <c r="B3591" s="137"/>
      <c r="C3591" s="138"/>
      <c r="D3591" s="158"/>
      <c r="E3591" s="140"/>
      <c r="F3591" s="121"/>
      <c r="G3591" s="160" t="e">
        <f ca="1">_xludf.IFS(F3591=BASE_DATOS!R$2,"N/A",F3591=BASE_DATOS!R$3,"N/A",F3591=BASE_DATOS!R$4,"INDICAR",F3591=BASE_DATOS!R$7,"N/A",F3591=BASE_DATOS!R$5,"INDICAR",F3591=BASE_DATOS!R$6,"INDICAR",F3591=BASE_DATOS!R$8," INDICAR",F3591=BASE_DATOS!R$9," ")</f>
        <v>#NAME?</v>
      </c>
      <c r="H3591" s="121"/>
      <c r="I3591" s="122"/>
      <c r="J3591" s="122"/>
      <c r="K3591" s="122"/>
      <c r="L3591" s="122"/>
      <c r="M3591" s="122"/>
      <c r="N3591" s="123">
        <f t="shared" si="89"/>
        <v>0</v>
      </c>
    </row>
    <row r="3592" spans="1:14" ht="14.5" hidden="1">
      <c r="A3592" s="252"/>
      <c r="B3592" s="137"/>
      <c r="C3592" s="138"/>
      <c r="D3592" s="158"/>
      <c r="E3592" s="140"/>
      <c r="F3592" s="121"/>
      <c r="G3592" s="160" t="e">
        <f ca="1">_xludf.IFS(F3592=BASE_DATOS!R$2,"N/A",F3592=BASE_DATOS!R$3,"N/A",F3592=BASE_DATOS!R$4,"INDICAR",F3592=BASE_DATOS!R$7,"N/A",F3592=BASE_DATOS!R$5,"INDICAR",F3592=BASE_DATOS!R$6,"INDICAR",F3592=BASE_DATOS!R$8," INDICAR",F3592=BASE_DATOS!R$9," ")</f>
        <v>#NAME?</v>
      </c>
      <c r="H3592" s="121"/>
      <c r="I3592" s="122"/>
      <c r="J3592" s="122"/>
      <c r="K3592" s="122"/>
      <c r="L3592" s="122"/>
      <c r="M3592" s="122"/>
      <c r="N3592" s="123">
        <f t="shared" si="89"/>
        <v>0</v>
      </c>
    </row>
    <row r="3593" spans="1:14" ht="14.5" hidden="1">
      <c r="A3593" s="252"/>
      <c r="B3593" s="137"/>
      <c r="C3593" s="138"/>
      <c r="D3593" s="158"/>
      <c r="E3593" s="140"/>
      <c r="F3593" s="121"/>
      <c r="G3593" s="160" t="e">
        <f ca="1">_xludf.IFS(F3593=BASE_DATOS!R$2,"N/A",F3593=BASE_DATOS!R$3,"N/A",F3593=BASE_DATOS!R$4,"INDICAR",F3593=BASE_DATOS!R$7,"N/A",F3593=BASE_DATOS!R$5,"INDICAR",F3593=BASE_DATOS!R$6,"INDICAR",F3593=BASE_DATOS!R$8," INDICAR",F3593=BASE_DATOS!R$9," ")</f>
        <v>#NAME?</v>
      </c>
      <c r="H3593" s="121"/>
      <c r="I3593" s="122"/>
      <c r="J3593" s="122"/>
      <c r="K3593" s="122"/>
      <c r="L3593" s="122"/>
      <c r="M3593" s="122"/>
      <c r="N3593" s="123">
        <f t="shared" si="89"/>
        <v>0</v>
      </c>
    </row>
    <row r="3594" spans="1:14" ht="14.5" hidden="1">
      <c r="A3594" s="252"/>
      <c r="B3594" s="137"/>
      <c r="C3594" s="138"/>
      <c r="D3594" s="158"/>
      <c r="E3594" s="140"/>
      <c r="F3594" s="121"/>
      <c r="G3594" s="160" t="e">
        <f ca="1">_xludf.IFS(F3594=BASE_DATOS!R$2,"N/A",F3594=BASE_DATOS!R$3,"N/A",F3594=BASE_DATOS!R$4,"INDICAR",F3594=BASE_DATOS!R$7,"N/A",F3594=BASE_DATOS!R$5,"INDICAR",F3594=BASE_DATOS!R$6,"INDICAR",F3594=BASE_DATOS!R$8," INDICAR",F3594=BASE_DATOS!R$9," ")</f>
        <v>#NAME?</v>
      </c>
      <c r="H3594" s="121"/>
      <c r="I3594" s="122"/>
      <c r="J3594" s="122"/>
      <c r="K3594" s="122"/>
      <c r="L3594" s="122"/>
      <c r="M3594" s="122"/>
      <c r="N3594" s="123">
        <f t="shared" si="89"/>
        <v>0</v>
      </c>
    </row>
    <row r="3595" spans="1:14" ht="14.5" hidden="1">
      <c r="A3595" s="252"/>
      <c r="B3595" s="137"/>
      <c r="C3595" s="138"/>
      <c r="D3595" s="158"/>
      <c r="E3595" s="140"/>
      <c r="F3595" s="121"/>
      <c r="G3595" s="160" t="e">
        <f ca="1">_xludf.IFS(F3595=BASE_DATOS!R$2,"N/A",F3595=BASE_DATOS!R$3,"N/A",F3595=BASE_DATOS!R$4,"INDICAR",F3595=BASE_DATOS!R$7,"N/A",F3595=BASE_DATOS!R$5,"INDICAR",F3595=BASE_DATOS!R$6,"INDICAR",F3595=BASE_DATOS!R$8," INDICAR",F3595=BASE_DATOS!R$9," ")</f>
        <v>#NAME?</v>
      </c>
      <c r="H3595" s="121"/>
      <c r="I3595" s="122"/>
      <c r="J3595" s="122"/>
      <c r="K3595" s="122"/>
      <c r="L3595" s="122"/>
      <c r="M3595" s="122"/>
      <c r="N3595" s="123">
        <f t="shared" si="89"/>
        <v>0</v>
      </c>
    </row>
    <row r="3596" spans="1:14" ht="14.5" hidden="1">
      <c r="A3596" s="252"/>
      <c r="B3596" s="137"/>
      <c r="C3596" s="138"/>
      <c r="D3596" s="158"/>
      <c r="E3596" s="140"/>
      <c r="F3596" s="121"/>
      <c r="G3596" s="160" t="e">
        <f ca="1">_xludf.IFS(F3596=BASE_DATOS!R$2,"N/A",F3596=BASE_DATOS!R$3,"N/A",F3596=BASE_DATOS!R$4,"INDICAR",F3596=BASE_DATOS!R$7,"N/A",F3596=BASE_DATOS!R$5,"INDICAR",F3596=BASE_DATOS!R$6,"INDICAR",F3596=BASE_DATOS!R$8," INDICAR",F3596=BASE_DATOS!R$9," ")</f>
        <v>#NAME?</v>
      </c>
      <c r="H3596" s="121"/>
      <c r="I3596" s="122"/>
      <c r="J3596" s="122"/>
      <c r="K3596" s="122"/>
      <c r="L3596" s="122"/>
      <c r="M3596" s="122"/>
      <c r="N3596" s="123">
        <f t="shared" si="89"/>
        <v>0</v>
      </c>
    </row>
    <row r="3597" spans="1:14" ht="14.5" hidden="1">
      <c r="A3597" s="252"/>
      <c r="B3597" s="137"/>
      <c r="C3597" s="138"/>
      <c r="D3597" s="158"/>
      <c r="E3597" s="140"/>
      <c r="F3597" s="121"/>
      <c r="G3597" s="160" t="e">
        <f ca="1">_xludf.IFS(F3597=BASE_DATOS!R$2,"N/A",F3597=BASE_DATOS!R$3,"N/A",F3597=BASE_DATOS!R$4,"INDICAR",F3597=BASE_DATOS!R$7,"N/A",F3597=BASE_DATOS!R$5,"INDICAR",F3597=BASE_DATOS!R$6,"INDICAR",F3597=BASE_DATOS!R$8," INDICAR",F3597=BASE_DATOS!R$9," ")</f>
        <v>#NAME?</v>
      </c>
      <c r="H3597" s="121"/>
      <c r="I3597" s="122"/>
      <c r="J3597" s="122"/>
      <c r="K3597" s="122"/>
      <c r="L3597" s="122"/>
      <c r="M3597" s="122"/>
      <c r="N3597" s="123">
        <f t="shared" si="89"/>
        <v>0</v>
      </c>
    </row>
    <row r="3598" spans="1:14" ht="14.5" hidden="1">
      <c r="A3598" s="252"/>
      <c r="B3598" s="137"/>
      <c r="C3598" s="138"/>
      <c r="D3598" s="158"/>
      <c r="E3598" s="140"/>
      <c r="F3598" s="121"/>
      <c r="G3598" s="160" t="e">
        <f ca="1">_xludf.IFS(F3598=BASE_DATOS!R$2,"N/A",F3598=BASE_DATOS!R$3,"N/A",F3598=BASE_DATOS!R$4,"INDICAR",F3598=BASE_DATOS!R$7,"N/A",F3598=BASE_DATOS!R$5,"INDICAR",F3598=BASE_DATOS!R$6,"INDICAR",F3598=BASE_DATOS!R$8," INDICAR",F3598=BASE_DATOS!R$9," ")</f>
        <v>#NAME?</v>
      </c>
      <c r="H3598" s="121"/>
      <c r="I3598" s="122"/>
      <c r="J3598" s="122"/>
      <c r="K3598" s="122"/>
      <c r="L3598" s="122"/>
      <c r="M3598" s="122"/>
      <c r="N3598" s="123">
        <f t="shared" si="89"/>
        <v>0</v>
      </c>
    </row>
    <row r="3599" spans="1:14" ht="14.5" hidden="1">
      <c r="A3599" s="252"/>
      <c r="B3599" s="137"/>
      <c r="C3599" s="138"/>
      <c r="D3599" s="158"/>
      <c r="E3599" s="140"/>
      <c r="F3599" s="121"/>
      <c r="G3599" s="160" t="e">
        <f ca="1">_xludf.IFS(F3599=BASE_DATOS!R$2,"N/A",F3599=BASE_DATOS!R$3,"N/A",F3599=BASE_DATOS!R$4,"INDICAR",F3599=BASE_DATOS!R$7,"N/A",F3599=BASE_DATOS!R$5,"INDICAR",F3599=BASE_DATOS!R$6,"INDICAR",F3599=BASE_DATOS!R$8," INDICAR",F3599=BASE_DATOS!R$9," ")</f>
        <v>#NAME?</v>
      </c>
      <c r="H3599" s="121"/>
      <c r="I3599" s="122"/>
      <c r="J3599" s="122"/>
      <c r="K3599" s="122"/>
      <c r="L3599" s="122"/>
      <c r="M3599" s="122"/>
      <c r="N3599" s="123">
        <f t="shared" si="89"/>
        <v>0</v>
      </c>
    </row>
    <row r="3600" spans="1:14" ht="14.5" hidden="1">
      <c r="A3600" s="253"/>
      <c r="B3600" s="137"/>
      <c r="C3600" s="140"/>
      <c r="D3600" s="158"/>
      <c r="E3600" s="140"/>
      <c r="F3600" s="121"/>
      <c r="G3600" s="160" t="e">
        <f ca="1">_xludf.IFS(F3600=BASE_DATOS!R$2,"N/A",F3600=BASE_DATOS!R$3,"N/A",F3600=BASE_DATOS!R$4,"INDICAR",F3600=BASE_DATOS!R$7,"N/A",F3600=BASE_DATOS!R$5,"INDICAR",F3600=BASE_DATOS!R$6,"INDICAR",F3600=BASE_DATOS!R$8," INDICAR",F3600=BASE_DATOS!R$9," ")</f>
        <v>#NAME?</v>
      </c>
      <c r="H3600" s="121"/>
      <c r="I3600" s="122"/>
      <c r="J3600" s="122"/>
      <c r="K3600" s="122"/>
      <c r="L3600" s="122"/>
      <c r="M3600" s="122"/>
      <c r="N3600" s="123">
        <f t="shared" si="89"/>
        <v>0</v>
      </c>
    </row>
    <row r="3601" spans="1:14" ht="14.5" hidden="1">
      <c r="A3601" s="251"/>
      <c r="B3601" s="137"/>
      <c r="C3601" s="138"/>
      <c r="D3601" s="158"/>
      <c r="E3601" s="140"/>
      <c r="F3601" s="121"/>
      <c r="G3601" s="160" t="e">
        <f ca="1">_xludf.IFS(F3601=BASE_DATOS!R$2,"N/A",F3601=BASE_DATOS!R$3,"N/A",F3601=BASE_DATOS!R$4,"INDICAR",F3601=BASE_DATOS!R$7,"N/A",F3601=BASE_DATOS!R$5,"INDICAR",F3601=BASE_DATOS!R$6,"INDICAR",F3601=BASE_DATOS!R$8," INDICAR",F3601=BASE_DATOS!R$9," ")</f>
        <v>#NAME?</v>
      </c>
      <c r="H3601" s="121"/>
      <c r="I3601" s="122"/>
      <c r="J3601" s="122"/>
      <c r="K3601" s="122"/>
      <c r="L3601" s="122"/>
      <c r="M3601" s="122"/>
      <c r="N3601" s="123">
        <f t="shared" si="89"/>
        <v>0</v>
      </c>
    </row>
    <row r="3602" spans="1:14" ht="14.5" hidden="1">
      <c r="A3602" s="252"/>
      <c r="B3602" s="137"/>
      <c r="C3602" s="138"/>
      <c r="D3602" s="158"/>
      <c r="E3602" s="140"/>
      <c r="F3602" s="121"/>
      <c r="G3602" s="160" t="e">
        <f ca="1">_xludf.IFS(F3602=BASE_DATOS!R$2,"N/A",F3602=BASE_DATOS!R$3,"N/A",F3602=BASE_DATOS!R$4,"INDICAR",F3602=BASE_DATOS!R$7,"N/A",F3602=BASE_DATOS!R$5,"INDICAR",F3602=BASE_DATOS!R$6,"INDICAR",F3602=BASE_DATOS!R$8," INDICAR",F3602=BASE_DATOS!R$9," ")</f>
        <v>#NAME?</v>
      </c>
      <c r="H3602" s="121"/>
      <c r="I3602" s="122"/>
      <c r="J3602" s="122"/>
      <c r="K3602" s="122"/>
      <c r="L3602" s="122"/>
      <c r="M3602" s="122"/>
      <c r="N3602" s="123">
        <f t="shared" si="89"/>
        <v>0</v>
      </c>
    </row>
    <row r="3603" spans="1:14" ht="14.5" hidden="1">
      <c r="A3603" s="252"/>
      <c r="B3603" s="137"/>
      <c r="C3603" s="138"/>
      <c r="D3603" s="158"/>
      <c r="E3603" s="140"/>
      <c r="F3603" s="121"/>
      <c r="G3603" s="160" t="e">
        <f ca="1">_xludf.IFS(F3603=BASE_DATOS!R$2,"N/A",F3603=BASE_DATOS!R$3,"N/A",F3603=BASE_DATOS!R$4,"INDICAR",F3603=BASE_DATOS!R$7,"N/A",F3603=BASE_DATOS!R$5,"INDICAR",F3603=BASE_DATOS!R$6,"INDICAR",F3603=BASE_DATOS!R$8," INDICAR",F3603=BASE_DATOS!R$9," ")</f>
        <v>#NAME?</v>
      </c>
      <c r="H3603" s="121"/>
      <c r="I3603" s="122"/>
      <c r="J3603" s="122"/>
      <c r="K3603" s="122"/>
      <c r="L3603" s="122"/>
      <c r="M3603" s="122"/>
      <c r="N3603" s="123">
        <f t="shared" si="89"/>
        <v>0</v>
      </c>
    </row>
    <row r="3604" spans="1:14" ht="14.5" hidden="1">
      <c r="A3604" s="252"/>
      <c r="B3604" s="137"/>
      <c r="C3604" s="138"/>
      <c r="D3604" s="158"/>
      <c r="E3604" s="140"/>
      <c r="F3604" s="121"/>
      <c r="G3604" s="160" t="e">
        <f ca="1">_xludf.IFS(F3604=BASE_DATOS!R$2,"N/A",F3604=BASE_DATOS!R$3,"N/A",F3604=BASE_DATOS!R$4,"INDICAR",F3604=BASE_DATOS!R$7,"N/A",F3604=BASE_DATOS!R$5,"INDICAR",F3604=BASE_DATOS!R$6,"INDICAR",F3604=BASE_DATOS!R$8," INDICAR",F3604=BASE_DATOS!R$9," ")</f>
        <v>#NAME?</v>
      </c>
      <c r="H3604" s="121"/>
      <c r="I3604" s="122"/>
      <c r="J3604" s="122"/>
      <c r="K3604" s="122"/>
      <c r="L3604" s="122"/>
      <c r="M3604" s="122"/>
      <c r="N3604" s="123">
        <f t="shared" si="89"/>
        <v>0</v>
      </c>
    </row>
    <row r="3605" spans="1:14" ht="14.5" hidden="1">
      <c r="A3605" s="252"/>
      <c r="B3605" s="137"/>
      <c r="C3605" s="138"/>
      <c r="D3605" s="158"/>
      <c r="E3605" s="140"/>
      <c r="F3605" s="121"/>
      <c r="G3605" s="160" t="e">
        <f ca="1">_xludf.IFS(F3605=BASE_DATOS!R$2,"N/A",F3605=BASE_DATOS!R$3,"N/A",F3605=BASE_DATOS!R$4,"INDICAR",F3605=BASE_DATOS!R$7,"N/A",F3605=BASE_DATOS!R$5,"INDICAR",F3605=BASE_DATOS!R$6,"INDICAR",F3605=BASE_DATOS!R$8," INDICAR",F3605=BASE_DATOS!R$9," ")</f>
        <v>#NAME?</v>
      </c>
      <c r="H3605" s="121"/>
      <c r="I3605" s="122"/>
      <c r="J3605" s="122"/>
      <c r="K3605" s="122"/>
      <c r="L3605" s="122"/>
      <c r="M3605" s="122"/>
      <c r="N3605" s="123">
        <f t="shared" si="89"/>
        <v>0</v>
      </c>
    </row>
    <row r="3606" spans="1:14" ht="14.5" hidden="1">
      <c r="A3606" s="252"/>
      <c r="B3606" s="137"/>
      <c r="C3606" s="138"/>
      <c r="D3606" s="158"/>
      <c r="E3606" s="140"/>
      <c r="F3606" s="121"/>
      <c r="G3606" s="160" t="e">
        <f ca="1">_xludf.IFS(F3606=BASE_DATOS!R$2,"N/A",F3606=BASE_DATOS!R$3,"N/A",F3606=BASE_DATOS!R$4,"INDICAR",F3606=BASE_DATOS!R$7,"N/A",F3606=BASE_DATOS!R$5,"INDICAR",F3606=BASE_DATOS!R$6,"INDICAR",F3606=BASE_DATOS!R$8," INDICAR",F3606=BASE_DATOS!R$9," ")</f>
        <v>#NAME?</v>
      </c>
      <c r="H3606" s="121"/>
      <c r="I3606" s="122"/>
      <c r="J3606" s="122"/>
      <c r="K3606" s="122"/>
      <c r="L3606" s="122"/>
      <c r="M3606" s="122"/>
      <c r="N3606" s="123">
        <f t="shared" si="89"/>
        <v>0</v>
      </c>
    </row>
    <row r="3607" spans="1:14" ht="14.5" hidden="1">
      <c r="A3607" s="252"/>
      <c r="B3607" s="137"/>
      <c r="C3607" s="138"/>
      <c r="D3607" s="158"/>
      <c r="E3607" s="140"/>
      <c r="F3607" s="121"/>
      <c r="G3607" s="160" t="e">
        <f ca="1">_xludf.IFS(F3607=BASE_DATOS!R$2,"N/A",F3607=BASE_DATOS!R$3,"N/A",F3607=BASE_DATOS!R$4,"INDICAR",F3607=BASE_DATOS!R$7,"N/A",F3607=BASE_DATOS!R$5,"INDICAR",F3607=BASE_DATOS!R$6,"INDICAR",F3607=BASE_DATOS!R$8," INDICAR",F3607=BASE_DATOS!R$9," ")</f>
        <v>#NAME?</v>
      </c>
      <c r="H3607" s="121"/>
      <c r="I3607" s="122"/>
      <c r="J3607" s="122"/>
      <c r="K3607" s="122"/>
      <c r="L3607" s="122"/>
      <c r="M3607" s="122"/>
      <c r="N3607" s="123">
        <f t="shared" si="89"/>
        <v>0</v>
      </c>
    </row>
    <row r="3608" spans="1:14" ht="14.5" hidden="1">
      <c r="A3608" s="252"/>
      <c r="B3608" s="137"/>
      <c r="C3608" s="138"/>
      <c r="D3608" s="158"/>
      <c r="E3608" s="140"/>
      <c r="F3608" s="121"/>
      <c r="G3608" s="160" t="e">
        <f ca="1">_xludf.IFS(F3608=BASE_DATOS!R$2,"N/A",F3608=BASE_DATOS!R$3,"N/A",F3608=BASE_DATOS!R$4,"INDICAR",F3608=BASE_DATOS!R$7,"N/A",F3608=BASE_DATOS!R$5,"INDICAR",F3608=BASE_DATOS!R$6,"INDICAR",F3608=BASE_DATOS!R$8," INDICAR",F3608=BASE_DATOS!R$9," ")</f>
        <v>#NAME?</v>
      </c>
      <c r="H3608" s="121"/>
      <c r="I3608" s="122"/>
      <c r="J3608" s="122"/>
      <c r="K3608" s="122"/>
      <c r="L3608" s="122"/>
      <c r="M3608" s="122"/>
      <c r="N3608" s="123">
        <f t="shared" si="89"/>
        <v>0</v>
      </c>
    </row>
    <row r="3609" spans="1:14" ht="14.5" hidden="1">
      <c r="A3609" s="252"/>
      <c r="B3609" s="137"/>
      <c r="C3609" s="138"/>
      <c r="D3609" s="158"/>
      <c r="E3609" s="140"/>
      <c r="F3609" s="121"/>
      <c r="G3609" s="160" t="e">
        <f ca="1">_xludf.IFS(F3609=BASE_DATOS!R$2,"N/A",F3609=BASE_DATOS!R$3,"N/A",F3609=BASE_DATOS!R$4,"INDICAR",F3609=BASE_DATOS!R$7,"N/A",F3609=BASE_DATOS!R$5,"INDICAR",F3609=BASE_DATOS!R$6,"INDICAR",F3609=BASE_DATOS!R$8," INDICAR",F3609=BASE_DATOS!R$9," ")</f>
        <v>#NAME?</v>
      </c>
      <c r="H3609" s="121"/>
      <c r="I3609" s="122"/>
      <c r="J3609" s="122"/>
      <c r="K3609" s="122"/>
      <c r="L3609" s="122"/>
      <c r="M3609" s="122"/>
      <c r="N3609" s="123">
        <f t="shared" si="89"/>
        <v>0</v>
      </c>
    </row>
    <row r="3610" spans="1:14" ht="14.5" hidden="1">
      <c r="A3610" s="252"/>
      <c r="B3610" s="137"/>
      <c r="C3610" s="138"/>
      <c r="D3610" s="158"/>
      <c r="E3610" s="140"/>
      <c r="F3610" s="121"/>
      <c r="G3610" s="160" t="e">
        <f ca="1">_xludf.IFS(F3610=BASE_DATOS!R$2,"N/A",F3610=BASE_DATOS!R$3,"N/A",F3610=BASE_DATOS!R$4,"INDICAR",F3610=BASE_DATOS!R$7,"N/A",F3610=BASE_DATOS!R$5,"INDICAR",F3610=BASE_DATOS!R$6,"INDICAR",F3610=BASE_DATOS!R$8," INDICAR",F3610=BASE_DATOS!R$9," ")</f>
        <v>#NAME?</v>
      </c>
      <c r="H3610" s="121"/>
      <c r="I3610" s="122"/>
      <c r="J3610" s="122"/>
      <c r="K3610" s="122"/>
      <c r="L3610" s="122"/>
      <c r="M3610" s="122"/>
      <c r="N3610" s="123">
        <f t="shared" si="89"/>
        <v>0</v>
      </c>
    </row>
    <row r="3611" spans="1:14" ht="14.5" hidden="1">
      <c r="A3611" s="253"/>
      <c r="B3611" s="137"/>
      <c r="C3611" s="140"/>
      <c r="D3611" s="158"/>
      <c r="E3611" s="140"/>
      <c r="F3611" s="121"/>
      <c r="G3611" s="160" t="e">
        <f ca="1">_xludf.IFS(F3611=BASE_DATOS!R$2,"N/A",F3611=BASE_DATOS!R$3,"N/A",F3611=BASE_DATOS!R$4,"INDICAR",F3611=BASE_DATOS!R$7,"N/A",F3611=BASE_DATOS!R$5,"INDICAR",F3611=BASE_DATOS!R$6,"INDICAR",F3611=BASE_DATOS!R$8," INDICAR",F3611=BASE_DATOS!R$9," ")</f>
        <v>#NAME?</v>
      </c>
      <c r="H3611" s="121"/>
      <c r="I3611" s="122"/>
      <c r="J3611" s="122"/>
      <c r="K3611" s="122"/>
      <c r="L3611" s="122"/>
      <c r="M3611" s="122"/>
      <c r="N3611" s="123">
        <f t="shared" si="89"/>
        <v>0</v>
      </c>
    </row>
    <row r="3612" spans="1:14" ht="14.5" hidden="1">
      <c r="A3612" s="142">
        <v>84</v>
      </c>
      <c r="B3612" s="143"/>
      <c r="C3612" s="142"/>
      <c r="D3612" s="142"/>
      <c r="E3612" s="142"/>
      <c r="F3612" s="142"/>
      <c r="G3612" s="142"/>
      <c r="H3612" s="142"/>
      <c r="I3612" s="142"/>
      <c r="J3612" s="143"/>
      <c r="K3612" s="143"/>
      <c r="L3612" s="143"/>
      <c r="M3612" s="144"/>
      <c r="N3612" s="144"/>
    </row>
    <row r="3613" spans="1:14" ht="14.5" hidden="1">
      <c r="A3613" s="145"/>
      <c r="B3613" s="146"/>
      <c r="C3613" s="145"/>
      <c r="D3613" s="145"/>
      <c r="E3613" s="145"/>
      <c r="F3613" s="145"/>
      <c r="G3613" s="145"/>
      <c r="H3613" s="145"/>
      <c r="I3613" s="145"/>
      <c r="J3613" s="146"/>
      <c r="K3613" s="146"/>
      <c r="L3613" s="146"/>
      <c r="M3613" s="147"/>
      <c r="N3613" s="147"/>
    </row>
  </sheetData>
  <mergeCells count="2087">
    <mergeCell ref="I3018:N3018"/>
    <mergeCell ref="I2975:N2975"/>
    <mergeCell ref="C3012:N3012"/>
    <mergeCell ref="E3013:N3013"/>
    <mergeCell ref="F3014:H3017"/>
    <mergeCell ref="I3014:I3017"/>
    <mergeCell ref="J3014:N3014"/>
    <mergeCell ref="J3015:N3015"/>
    <mergeCell ref="J3057:N3057"/>
    <mergeCell ref="J3058:N3058"/>
    <mergeCell ref="J3101:N3101"/>
    <mergeCell ref="J3102:N3102"/>
    <mergeCell ref="F2498:H2501"/>
    <mergeCell ref="I2498:I2501"/>
    <mergeCell ref="J2498:N2498"/>
    <mergeCell ref="J2499:N2499"/>
    <mergeCell ref="J2541:N2541"/>
    <mergeCell ref="J2542:N2542"/>
    <mergeCell ref="J2585:N2585"/>
    <mergeCell ref="J2586:N2586"/>
    <mergeCell ref="J3059:N3059"/>
    <mergeCell ref="J3060:N3060"/>
    <mergeCell ref="F3018:F3019"/>
    <mergeCell ref="G3018:G3019"/>
    <mergeCell ref="H3018:H3019"/>
    <mergeCell ref="C3055:N3055"/>
    <mergeCell ref="E3056:N3056"/>
    <mergeCell ref="F3057:H3060"/>
    <mergeCell ref="I3057:I3060"/>
    <mergeCell ref="E2970:N2970"/>
    <mergeCell ref="J2971:N2971"/>
    <mergeCell ref="F2971:H2974"/>
    <mergeCell ref="F2975:F2976"/>
    <mergeCell ref="G2975:G2976"/>
    <mergeCell ref="H2975:H2976"/>
    <mergeCell ref="F2932:F2933"/>
    <mergeCell ref="G2932:G2933"/>
    <mergeCell ref="H2932:H2933"/>
    <mergeCell ref="I2932:N2932"/>
    <mergeCell ref="C2969:N2969"/>
    <mergeCell ref="I2971:I2974"/>
    <mergeCell ref="J2974:N2974"/>
    <mergeCell ref="J3016:N3016"/>
    <mergeCell ref="J3017:N3017"/>
    <mergeCell ref="J2412:N2412"/>
    <mergeCell ref="J2413:N2413"/>
    <mergeCell ref="J2456:N2456"/>
    <mergeCell ref="J2457:N2457"/>
    <mergeCell ref="J2543:N2543"/>
    <mergeCell ref="J2544:N2544"/>
    <mergeCell ref="F2502:F2503"/>
    <mergeCell ref="G2502:G2503"/>
    <mergeCell ref="H2502:H2503"/>
    <mergeCell ref="C2539:N2539"/>
    <mergeCell ref="E2540:N2540"/>
    <mergeCell ref="F2541:H2544"/>
    <mergeCell ref="I2541:I2544"/>
    <mergeCell ref="E2454:N2454"/>
    <mergeCell ref="J2455:N2455"/>
    <mergeCell ref="F2455:H2458"/>
    <mergeCell ref="F2459:F2460"/>
    <mergeCell ref="G2459:G2460"/>
    <mergeCell ref="H2459:H2460"/>
    <mergeCell ref="F2416:F2417"/>
    <mergeCell ref="G2416:G2417"/>
    <mergeCell ref="H2416:H2417"/>
    <mergeCell ref="I2416:N2416"/>
    <mergeCell ref="C2453:N2453"/>
    <mergeCell ref="I2455:I2458"/>
    <mergeCell ref="J2458:N2458"/>
    <mergeCell ref="J2500:N2500"/>
    <mergeCell ref="J2501:N2501"/>
    <mergeCell ref="I2502:N2502"/>
    <mergeCell ref="I2459:N2459"/>
    <mergeCell ref="C2496:N2496"/>
    <mergeCell ref="E2497:N2497"/>
    <mergeCell ref="I2240:I2243"/>
    <mergeCell ref="J2283:N2283"/>
    <mergeCell ref="J2284:N2284"/>
    <mergeCell ref="J2327:N2327"/>
    <mergeCell ref="J2328:N2328"/>
    <mergeCell ref="J2414:N2414"/>
    <mergeCell ref="J2415:N2415"/>
    <mergeCell ref="F2373:F2374"/>
    <mergeCell ref="G2373:G2374"/>
    <mergeCell ref="H2373:H2374"/>
    <mergeCell ref="C2410:N2410"/>
    <mergeCell ref="E2411:N2411"/>
    <mergeCell ref="F2412:H2415"/>
    <mergeCell ref="I2412:I2415"/>
    <mergeCell ref="E2325:N2325"/>
    <mergeCell ref="J2326:N2326"/>
    <mergeCell ref="F2326:H2329"/>
    <mergeCell ref="F2330:F2331"/>
    <mergeCell ref="G2330:G2331"/>
    <mergeCell ref="H2330:H2331"/>
    <mergeCell ref="F2240:H2243"/>
    <mergeCell ref="F2287:F2288"/>
    <mergeCell ref="G2287:G2288"/>
    <mergeCell ref="H2287:H2288"/>
    <mergeCell ref="I2287:N2287"/>
    <mergeCell ref="C2324:N2324"/>
    <mergeCell ref="I2326:I2329"/>
    <mergeCell ref="J2329:N2329"/>
    <mergeCell ref="J2371:N2371"/>
    <mergeCell ref="J2372:N2372"/>
    <mergeCell ref="I2373:N2373"/>
    <mergeCell ref="I2330:N2330"/>
    <mergeCell ref="C2367:N2367"/>
    <mergeCell ref="J2197:N2197"/>
    <mergeCell ref="J2198:N2198"/>
    <mergeCell ref="J2285:N2285"/>
    <mergeCell ref="J2286:N2286"/>
    <mergeCell ref="F2244:F2245"/>
    <mergeCell ref="G2244:G2245"/>
    <mergeCell ref="H2244:H2245"/>
    <mergeCell ref="C2281:N2281"/>
    <mergeCell ref="E2282:N2282"/>
    <mergeCell ref="F2283:H2286"/>
    <mergeCell ref="I2283:I2286"/>
    <mergeCell ref="J2199:N2199"/>
    <mergeCell ref="J2200:N2200"/>
    <mergeCell ref="I2201:N2201"/>
    <mergeCell ref="J2111:N2111"/>
    <mergeCell ref="J2112:N2112"/>
    <mergeCell ref="J2113:N2113"/>
    <mergeCell ref="J2114:N2114"/>
    <mergeCell ref="I2115:N2115"/>
    <mergeCell ref="F2072:F2073"/>
    <mergeCell ref="G2072:G2073"/>
    <mergeCell ref="H2072:H2073"/>
    <mergeCell ref="C2109:N2109"/>
    <mergeCell ref="E2110:N2110"/>
    <mergeCell ref="F2111:H2114"/>
    <mergeCell ref="I2111:I2114"/>
    <mergeCell ref="J2154:N2154"/>
    <mergeCell ref="J2155:N2155"/>
    <mergeCell ref="J2156:N2156"/>
    <mergeCell ref="J2157:N2157"/>
    <mergeCell ref="I2158:N2158"/>
    <mergeCell ref="F2115:F2116"/>
    <mergeCell ref="G2115:G2116"/>
    <mergeCell ref="H2115:H2116"/>
    <mergeCell ref="C2152:N2152"/>
    <mergeCell ref="E2153:N2153"/>
    <mergeCell ref="F2154:H2157"/>
    <mergeCell ref="I2154:I2157"/>
    <mergeCell ref="F2158:F2159"/>
    <mergeCell ref="G2158:G2159"/>
    <mergeCell ref="H2158:H2159"/>
    <mergeCell ref="F2025:H2028"/>
    <mergeCell ref="F2029:F2030"/>
    <mergeCell ref="G2029:G2030"/>
    <mergeCell ref="H2029:H2030"/>
    <mergeCell ref="C2023:N2023"/>
    <mergeCell ref="E2024:N2024"/>
    <mergeCell ref="I2025:I2028"/>
    <mergeCell ref="J2025:N2025"/>
    <mergeCell ref="J2026:N2026"/>
    <mergeCell ref="J2027:N2027"/>
    <mergeCell ref="J2028:N2028"/>
    <mergeCell ref="J2070:N2070"/>
    <mergeCell ref="J2071:N2071"/>
    <mergeCell ref="I2072:N2072"/>
    <mergeCell ref="I2029:N2029"/>
    <mergeCell ref="C2066:N2066"/>
    <mergeCell ref="E2067:N2067"/>
    <mergeCell ref="F2068:H2071"/>
    <mergeCell ref="I2068:I2071"/>
    <mergeCell ref="J2068:N2068"/>
    <mergeCell ref="J2069:N2069"/>
    <mergeCell ref="A1967:A1977"/>
    <mergeCell ref="A1980:B1980"/>
    <mergeCell ref="B1981:C1981"/>
    <mergeCell ref="A1982:A1985"/>
    <mergeCell ref="B1982:D1985"/>
    <mergeCell ref="E1982:E1985"/>
    <mergeCell ref="A1986:A1987"/>
    <mergeCell ref="E1981:N1981"/>
    <mergeCell ref="J1982:N1982"/>
    <mergeCell ref="J1985:N1985"/>
    <mergeCell ref="I1986:N1986"/>
    <mergeCell ref="F1943:F1944"/>
    <mergeCell ref="G1943:G1944"/>
    <mergeCell ref="H1943:H1944"/>
    <mergeCell ref="I1943:N1943"/>
    <mergeCell ref="C1980:N1980"/>
    <mergeCell ref="F1982:H1985"/>
    <mergeCell ref="I1982:I1985"/>
    <mergeCell ref="J1983:N1983"/>
    <mergeCell ref="J1984:N1984"/>
    <mergeCell ref="J1769:N1769"/>
    <mergeCell ref="J1770:N1770"/>
    <mergeCell ref="I1771:N1771"/>
    <mergeCell ref="I1728:N1728"/>
    <mergeCell ref="C1765:N1765"/>
    <mergeCell ref="E1766:N1766"/>
    <mergeCell ref="F1767:H1770"/>
    <mergeCell ref="I1767:I1770"/>
    <mergeCell ref="J1767:N1767"/>
    <mergeCell ref="J1768:N1768"/>
    <mergeCell ref="E1767:E1770"/>
    <mergeCell ref="J1810:N1810"/>
    <mergeCell ref="J1811:N1811"/>
    <mergeCell ref="J1854:N1854"/>
    <mergeCell ref="J1855:N1855"/>
    <mergeCell ref="D1986:D1987"/>
    <mergeCell ref="E1986:E1987"/>
    <mergeCell ref="F1986:F1987"/>
    <mergeCell ref="G1986:G1987"/>
    <mergeCell ref="H1986:H1987"/>
    <mergeCell ref="J1939:N1939"/>
    <mergeCell ref="J1940:N1940"/>
    <mergeCell ref="J1941:N1941"/>
    <mergeCell ref="J1942:N1942"/>
    <mergeCell ref="F1900:F1901"/>
    <mergeCell ref="G1900:G1901"/>
    <mergeCell ref="H1900:H1901"/>
    <mergeCell ref="C1937:N1937"/>
    <mergeCell ref="E1938:N1938"/>
    <mergeCell ref="F1939:H1942"/>
    <mergeCell ref="I1939:I1942"/>
    <mergeCell ref="E1852:N1852"/>
    <mergeCell ref="A1773:A1783"/>
    <mergeCell ref="A1784:A1794"/>
    <mergeCell ref="D1814:D1815"/>
    <mergeCell ref="E1814:E1815"/>
    <mergeCell ref="A1795:A1805"/>
    <mergeCell ref="A1808:B1808"/>
    <mergeCell ref="B1809:C1809"/>
    <mergeCell ref="A1810:A1813"/>
    <mergeCell ref="B1810:D1813"/>
    <mergeCell ref="E1810:E1813"/>
    <mergeCell ref="A1814:A1815"/>
    <mergeCell ref="H1771:H1772"/>
    <mergeCell ref="C1808:N1808"/>
    <mergeCell ref="E1809:N1809"/>
    <mergeCell ref="F1810:H1813"/>
    <mergeCell ref="I1810:I1813"/>
    <mergeCell ref="J1813:N1813"/>
    <mergeCell ref="E1685:E1686"/>
    <mergeCell ref="A1687:A1697"/>
    <mergeCell ref="A1698:A1708"/>
    <mergeCell ref="A1709:A1719"/>
    <mergeCell ref="A1722:B1722"/>
    <mergeCell ref="B1723:C1723"/>
    <mergeCell ref="B1724:D1727"/>
    <mergeCell ref="E1724:E1727"/>
    <mergeCell ref="A1724:A1727"/>
    <mergeCell ref="A1728:A1729"/>
    <mergeCell ref="B1728:B1729"/>
    <mergeCell ref="C1728:C1729"/>
    <mergeCell ref="D1728:D1729"/>
    <mergeCell ref="E1728:E1729"/>
    <mergeCell ref="A1771:A1772"/>
    <mergeCell ref="B1771:B1772"/>
    <mergeCell ref="C1771:C1772"/>
    <mergeCell ref="D1771:D1772"/>
    <mergeCell ref="E1771:E1772"/>
    <mergeCell ref="E1723:N1723"/>
    <mergeCell ref="J1724:N1724"/>
    <mergeCell ref="F1724:H1727"/>
    <mergeCell ref="F1728:F1729"/>
    <mergeCell ref="G1728:G1729"/>
    <mergeCell ref="H1728:H1729"/>
    <mergeCell ref="F1685:F1686"/>
    <mergeCell ref="G1685:G1686"/>
    <mergeCell ref="H1685:H1686"/>
    <mergeCell ref="I1685:N1685"/>
    <mergeCell ref="C1722:N1722"/>
    <mergeCell ref="I1724:I1727"/>
    <mergeCell ref="J1727:N1727"/>
    <mergeCell ref="A1601:A1617"/>
    <mergeCell ref="A1618:A1622"/>
    <mergeCell ref="A1623:A1633"/>
    <mergeCell ref="A1636:B1636"/>
    <mergeCell ref="C1636:N1636"/>
    <mergeCell ref="J1638:N1638"/>
    <mergeCell ref="J1639:N1639"/>
    <mergeCell ref="J1640:N1640"/>
    <mergeCell ref="J1641:N1641"/>
    <mergeCell ref="I1642:N1642"/>
    <mergeCell ref="B1637:C1637"/>
    <mergeCell ref="E1637:N1637"/>
    <mergeCell ref="A1638:A1641"/>
    <mergeCell ref="B1638:D1641"/>
    <mergeCell ref="E1638:E1641"/>
    <mergeCell ref="F1638:H1641"/>
    <mergeCell ref="I1638:I1641"/>
    <mergeCell ref="B1642:B1643"/>
    <mergeCell ref="C1642:C1643"/>
    <mergeCell ref="D1642:D1643"/>
    <mergeCell ref="E1642:E1643"/>
    <mergeCell ref="F1642:F1643"/>
    <mergeCell ref="G1642:G1643"/>
    <mergeCell ref="H1642:H1643"/>
    <mergeCell ref="A1642:A1643"/>
    <mergeCell ref="A1644:A1654"/>
    <mergeCell ref="A1655:A1665"/>
    <mergeCell ref="A1679:B1679"/>
    <mergeCell ref="C1679:N1679"/>
    <mergeCell ref="B1680:C1680"/>
    <mergeCell ref="E1680:N1680"/>
    <mergeCell ref="B1681:D1684"/>
    <mergeCell ref="E1681:E1684"/>
    <mergeCell ref="F1681:H1684"/>
    <mergeCell ref="I1681:I1684"/>
    <mergeCell ref="J1681:N1681"/>
    <mergeCell ref="J1682:N1682"/>
    <mergeCell ref="J1683:N1683"/>
    <mergeCell ref="J1684:N1684"/>
    <mergeCell ref="J1725:N1725"/>
    <mergeCell ref="J1726:N1726"/>
    <mergeCell ref="J1812:N1812"/>
    <mergeCell ref="F1771:F1772"/>
    <mergeCell ref="G1771:G1772"/>
    <mergeCell ref="A1730:A1740"/>
    <mergeCell ref="A1741:A1751"/>
    <mergeCell ref="A1752:A1762"/>
    <mergeCell ref="A1765:B1765"/>
    <mergeCell ref="B1766:C1766"/>
    <mergeCell ref="A1767:A1770"/>
    <mergeCell ref="B1767:D1770"/>
    <mergeCell ref="A1666:A1676"/>
    <mergeCell ref="A1681:A1684"/>
    <mergeCell ref="A1685:A1686"/>
    <mergeCell ref="B1685:B1686"/>
    <mergeCell ref="C1685:C1686"/>
    <mergeCell ref="D1685:D1686"/>
    <mergeCell ref="J1853:N1853"/>
    <mergeCell ref="F1853:H1856"/>
    <mergeCell ref="F1857:F1858"/>
    <mergeCell ref="G1857:G1858"/>
    <mergeCell ref="H1857:H1858"/>
    <mergeCell ref="F1814:F1815"/>
    <mergeCell ref="G1814:G1815"/>
    <mergeCell ref="H1814:H1815"/>
    <mergeCell ref="I1814:N1814"/>
    <mergeCell ref="C1851:N1851"/>
    <mergeCell ref="I1853:I1856"/>
    <mergeCell ref="J1856:N1856"/>
    <mergeCell ref="J1898:N1898"/>
    <mergeCell ref="J1899:N1899"/>
    <mergeCell ref="I1900:N1900"/>
    <mergeCell ref="I1857:N1857"/>
    <mergeCell ref="C1894:N1894"/>
    <mergeCell ref="E1895:N1895"/>
    <mergeCell ref="F1896:H1899"/>
    <mergeCell ref="I1896:I1899"/>
    <mergeCell ref="J1896:N1896"/>
    <mergeCell ref="J1897:N1897"/>
    <mergeCell ref="A1580:A1590"/>
    <mergeCell ref="A1595:A1598"/>
    <mergeCell ref="A1599:A1600"/>
    <mergeCell ref="J1595:N1595"/>
    <mergeCell ref="J1596:N1596"/>
    <mergeCell ref="J1597:N1597"/>
    <mergeCell ref="J1598:N1598"/>
    <mergeCell ref="I1599:N1599"/>
    <mergeCell ref="A1556:A1557"/>
    <mergeCell ref="A1558:A1568"/>
    <mergeCell ref="A1569:A1579"/>
    <mergeCell ref="A1593:B1593"/>
    <mergeCell ref="C1593:N1593"/>
    <mergeCell ref="B1594:C1594"/>
    <mergeCell ref="E1594:N1594"/>
    <mergeCell ref="E1599:E1600"/>
    <mergeCell ref="F1599:F1600"/>
    <mergeCell ref="B1595:D1598"/>
    <mergeCell ref="E1595:E1598"/>
    <mergeCell ref="F1595:H1598"/>
    <mergeCell ref="I1595:I1598"/>
    <mergeCell ref="B1599:B1600"/>
    <mergeCell ref="C1599:C1600"/>
    <mergeCell ref="D1599:D1600"/>
    <mergeCell ref="G1599:G1600"/>
    <mergeCell ref="H1599:H1600"/>
    <mergeCell ref="J1554:N1554"/>
    <mergeCell ref="J1555:N1555"/>
    <mergeCell ref="I1556:N1556"/>
    <mergeCell ref="B1551:C1551"/>
    <mergeCell ref="E1551:N1551"/>
    <mergeCell ref="A1552:A1555"/>
    <mergeCell ref="B1552:D1555"/>
    <mergeCell ref="E1552:E1555"/>
    <mergeCell ref="F1552:H1555"/>
    <mergeCell ref="I1552:I1555"/>
    <mergeCell ref="B1556:B1557"/>
    <mergeCell ref="C1556:C1557"/>
    <mergeCell ref="D1556:D1557"/>
    <mergeCell ref="E1556:E1557"/>
    <mergeCell ref="F1556:F1557"/>
    <mergeCell ref="G1556:G1557"/>
    <mergeCell ref="H1556:H1557"/>
    <mergeCell ref="A1386:A1407"/>
    <mergeCell ref="A1421:B1421"/>
    <mergeCell ref="C1421:N1421"/>
    <mergeCell ref="B1422:C1422"/>
    <mergeCell ref="E1422:N1422"/>
    <mergeCell ref="J1424:N1424"/>
    <mergeCell ref="J1425:N1425"/>
    <mergeCell ref="A1408:A1418"/>
    <mergeCell ref="B1423:D1426"/>
    <mergeCell ref="E1423:E1426"/>
    <mergeCell ref="F1423:H1426"/>
    <mergeCell ref="I1423:I1426"/>
    <mergeCell ref="J1423:N1423"/>
    <mergeCell ref="J1426:N1426"/>
    <mergeCell ref="G1427:G1428"/>
    <mergeCell ref="H1427:H1428"/>
    <mergeCell ref="I1427:N1427"/>
    <mergeCell ref="A1423:A1426"/>
    <mergeCell ref="A1427:A1428"/>
    <mergeCell ref="B1427:B1428"/>
    <mergeCell ref="C1427:C1428"/>
    <mergeCell ref="D1427:D1428"/>
    <mergeCell ref="E1427:E1428"/>
    <mergeCell ref="F1427:F1428"/>
    <mergeCell ref="D1298:D1299"/>
    <mergeCell ref="E1298:E1299"/>
    <mergeCell ref="F1298:F1299"/>
    <mergeCell ref="G1298:G1299"/>
    <mergeCell ref="H1298:H1299"/>
    <mergeCell ref="J1337:N1337"/>
    <mergeCell ref="J1338:N1338"/>
    <mergeCell ref="J1339:N1339"/>
    <mergeCell ref="J1340:N1340"/>
    <mergeCell ref="I1341:N1341"/>
    <mergeCell ref="A1298:A1299"/>
    <mergeCell ref="A1300:A1315"/>
    <mergeCell ref="A1322:A1332"/>
    <mergeCell ref="A1335:B1335"/>
    <mergeCell ref="C1335:N1335"/>
    <mergeCell ref="B1336:C1336"/>
    <mergeCell ref="E1336:N1336"/>
    <mergeCell ref="C1341:C1342"/>
    <mergeCell ref="D1341:D1342"/>
    <mergeCell ref="E1341:E1342"/>
    <mergeCell ref="F1341:F1342"/>
    <mergeCell ref="G1341:G1342"/>
    <mergeCell ref="H1341:H1342"/>
    <mergeCell ref="A1337:A1340"/>
    <mergeCell ref="B1337:D1340"/>
    <mergeCell ref="E1337:E1340"/>
    <mergeCell ref="F1337:H1340"/>
    <mergeCell ref="I1337:I1340"/>
    <mergeCell ref="A1341:A1342"/>
    <mergeCell ref="B1341:B1342"/>
    <mergeCell ref="A1208:A1211"/>
    <mergeCell ref="A1212:A1213"/>
    <mergeCell ref="B1212:B1213"/>
    <mergeCell ref="C1212:C1213"/>
    <mergeCell ref="D1212:D1213"/>
    <mergeCell ref="E1212:E1213"/>
    <mergeCell ref="F1212:F1213"/>
    <mergeCell ref="J1251:N1251"/>
    <mergeCell ref="J1252:N1252"/>
    <mergeCell ref="J1253:N1253"/>
    <mergeCell ref="J1254:N1254"/>
    <mergeCell ref="I1255:N1255"/>
    <mergeCell ref="A1214:A1224"/>
    <mergeCell ref="A1225:A1235"/>
    <mergeCell ref="A1236:A1246"/>
    <mergeCell ref="A1249:B1249"/>
    <mergeCell ref="C1249:N1249"/>
    <mergeCell ref="B1250:C1250"/>
    <mergeCell ref="E1250:N1250"/>
    <mergeCell ref="E1255:E1256"/>
    <mergeCell ref="F1255:F1256"/>
    <mergeCell ref="A1251:A1254"/>
    <mergeCell ref="B1251:D1254"/>
    <mergeCell ref="E1251:E1254"/>
    <mergeCell ref="F1251:H1254"/>
    <mergeCell ref="I1251:I1254"/>
    <mergeCell ref="A1255:A1256"/>
    <mergeCell ref="B1255:B1256"/>
    <mergeCell ref="I1212:N1212"/>
    <mergeCell ref="E1509:E1512"/>
    <mergeCell ref="F1509:H1512"/>
    <mergeCell ref="I1509:I1512"/>
    <mergeCell ref="A1513:A1514"/>
    <mergeCell ref="B1513:B1514"/>
    <mergeCell ref="J1552:N1552"/>
    <mergeCell ref="J1553:N1553"/>
    <mergeCell ref="G1255:G1256"/>
    <mergeCell ref="H1255:H1256"/>
    <mergeCell ref="C1255:C1256"/>
    <mergeCell ref="D1255:D1256"/>
    <mergeCell ref="A1257:A1267"/>
    <mergeCell ref="A1268:A1278"/>
    <mergeCell ref="A1279:A1289"/>
    <mergeCell ref="A1292:B1292"/>
    <mergeCell ref="C1292:N1292"/>
    <mergeCell ref="G1212:G1213"/>
    <mergeCell ref="H1212:H1213"/>
    <mergeCell ref="J1294:N1294"/>
    <mergeCell ref="J1295:N1295"/>
    <mergeCell ref="J1296:N1296"/>
    <mergeCell ref="J1297:N1297"/>
    <mergeCell ref="I1298:N1298"/>
    <mergeCell ref="B1293:C1293"/>
    <mergeCell ref="E1293:N1293"/>
    <mergeCell ref="A1294:A1297"/>
    <mergeCell ref="B1294:D1297"/>
    <mergeCell ref="E1294:E1297"/>
    <mergeCell ref="F1294:H1297"/>
    <mergeCell ref="I1294:I1297"/>
    <mergeCell ref="B1298:B1299"/>
    <mergeCell ref="C1298:C1299"/>
    <mergeCell ref="C1513:C1514"/>
    <mergeCell ref="D1513:D1514"/>
    <mergeCell ref="A1515:A1525"/>
    <mergeCell ref="A1526:A1536"/>
    <mergeCell ref="A1537:A1547"/>
    <mergeCell ref="A1550:B1550"/>
    <mergeCell ref="C1550:N1550"/>
    <mergeCell ref="H1470:H1471"/>
    <mergeCell ref="I1470:N1470"/>
    <mergeCell ref="A1470:A1471"/>
    <mergeCell ref="B1470:B1471"/>
    <mergeCell ref="C1470:C1471"/>
    <mergeCell ref="D1470:D1471"/>
    <mergeCell ref="E1470:E1471"/>
    <mergeCell ref="F1470:F1471"/>
    <mergeCell ref="G1470:G1471"/>
    <mergeCell ref="J1509:N1509"/>
    <mergeCell ref="J1510:N1510"/>
    <mergeCell ref="J1511:N1511"/>
    <mergeCell ref="J1512:N1512"/>
    <mergeCell ref="I1513:N1513"/>
    <mergeCell ref="A1472:A1482"/>
    <mergeCell ref="A1483:A1493"/>
    <mergeCell ref="A1494:A1504"/>
    <mergeCell ref="A1507:B1507"/>
    <mergeCell ref="C1507:N1507"/>
    <mergeCell ref="B1508:C1508"/>
    <mergeCell ref="E1508:N1508"/>
    <mergeCell ref="E1513:E1514"/>
    <mergeCell ref="F1513:F1514"/>
    <mergeCell ref="A1509:A1512"/>
    <mergeCell ref="B1509:D1512"/>
    <mergeCell ref="J1380:N1380"/>
    <mergeCell ref="J1381:N1381"/>
    <mergeCell ref="J1382:N1382"/>
    <mergeCell ref="J1383:N1383"/>
    <mergeCell ref="I1384:N1384"/>
    <mergeCell ref="A1343:A1353"/>
    <mergeCell ref="A1354:A1364"/>
    <mergeCell ref="A1365:A1375"/>
    <mergeCell ref="A1378:B1378"/>
    <mergeCell ref="C1378:N1378"/>
    <mergeCell ref="B1379:C1379"/>
    <mergeCell ref="E1379:N1379"/>
    <mergeCell ref="E1384:E1385"/>
    <mergeCell ref="F1384:F1385"/>
    <mergeCell ref="A1380:A1383"/>
    <mergeCell ref="B1380:D1383"/>
    <mergeCell ref="E1380:E1383"/>
    <mergeCell ref="F1380:H1383"/>
    <mergeCell ref="I1380:I1383"/>
    <mergeCell ref="A1384:A1385"/>
    <mergeCell ref="B1384:B1385"/>
    <mergeCell ref="G1384:G1385"/>
    <mergeCell ref="H1384:H1385"/>
    <mergeCell ref="C1384:C1385"/>
    <mergeCell ref="D1384:D1385"/>
    <mergeCell ref="I3534:N3534"/>
    <mergeCell ref="I3491:N3491"/>
    <mergeCell ref="C3528:N3528"/>
    <mergeCell ref="E3529:N3529"/>
    <mergeCell ref="F3530:H3533"/>
    <mergeCell ref="I3530:I3533"/>
    <mergeCell ref="J3530:N3530"/>
    <mergeCell ref="J3531:N3531"/>
    <mergeCell ref="J3573:N3573"/>
    <mergeCell ref="J3574:N3574"/>
    <mergeCell ref="F3577:F3578"/>
    <mergeCell ref="G3577:G3578"/>
    <mergeCell ref="H3577:H3578"/>
    <mergeCell ref="I3577:N3577"/>
    <mergeCell ref="J1466:N1466"/>
    <mergeCell ref="J1467:N1467"/>
    <mergeCell ref="A1429:A1439"/>
    <mergeCell ref="A1440:A1450"/>
    <mergeCell ref="A1451:A1461"/>
    <mergeCell ref="A1464:B1464"/>
    <mergeCell ref="C1464:N1464"/>
    <mergeCell ref="B1465:C1465"/>
    <mergeCell ref="E1465:N1465"/>
    <mergeCell ref="A1466:A1469"/>
    <mergeCell ref="B1466:D1469"/>
    <mergeCell ref="E1466:E1469"/>
    <mergeCell ref="F1466:H1469"/>
    <mergeCell ref="I1466:I1469"/>
    <mergeCell ref="J1468:N1468"/>
    <mergeCell ref="J1469:N1469"/>
    <mergeCell ref="G1513:G1514"/>
    <mergeCell ref="H1513:H1514"/>
    <mergeCell ref="F2885:H2888"/>
    <mergeCell ref="I2885:I2888"/>
    <mergeCell ref="J2885:N2885"/>
    <mergeCell ref="J2886:N2886"/>
    <mergeCell ref="J2928:N2928"/>
    <mergeCell ref="J2929:N2929"/>
    <mergeCell ref="J2972:N2972"/>
    <mergeCell ref="J2973:N2973"/>
    <mergeCell ref="J3575:N3575"/>
    <mergeCell ref="J3576:N3576"/>
    <mergeCell ref="F3534:F3535"/>
    <mergeCell ref="G3534:G3535"/>
    <mergeCell ref="H3534:H3535"/>
    <mergeCell ref="C3571:N3571"/>
    <mergeCell ref="E3572:N3572"/>
    <mergeCell ref="F3573:H3576"/>
    <mergeCell ref="I3573:I3576"/>
    <mergeCell ref="E3486:N3486"/>
    <mergeCell ref="J3487:N3487"/>
    <mergeCell ref="F3487:H3490"/>
    <mergeCell ref="F3491:F3492"/>
    <mergeCell ref="G3491:G3492"/>
    <mergeCell ref="H3491:H3492"/>
    <mergeCell ref="F3448:F3449"/>
    <mergeCell ref="G3448:G3449"/>
    <mergeCell ref="H3448:H3449"/>
    <mergeCell ref="I3448:N3448"/>
    <mergeCell ref="C3485:N3485"/>
    <mergeCell ref="I3487:I3490"/>
    <mergeCell ref="J3490:N3490"/>
    <mergeCell ref="J3532:N3532"/>
    <mergeCell ref="J3533:N3533"/>
    <mergeCell ref="J2799:N2799"/>
    <mergeCell ref="J2800:N2800"/>
    <mergeCell ref="J2843:N2843"/>
    <mergeCell ref="J2844:N2844"/>
    <mergeCell ref="J2930:N2930"/>
    <mergeCell ref="J2931:N2931"/>
    <mergeCell ref="F2889:F2890"/>
    <mergeCell ref="G2889:G2890"/>
    <mergeCell ref="H2889:H2890"/>
    <mergeCell ref="C2926:N2926"/>
    <mergeCell ref="E2927:N2927"/>
    <mergeCell ref="F2928:H2931"/>
    <mergeCell ref="I2928:I2931"/>
    <mergeCell ref="E2841:N2841"/>
    <mergeCell ref="J2842:N2842"/>
    <mergeCell ref="F2842:H2845"/>
    <mergeCell ref="F2846:F2847"/>
    <mergeCell ref="G2846:G2847"/>
    <mergeCell ref="H2846:H2847"/>
    <mergeCell ref="F2803:F2804"/>
    <mergeCell ref="G2803:G2804"/>
    <mergeCell ref="H2803:H2804"/>
    <mergeCell ref="I2803:N2803"/>
    <mergeCell ref="C2840:N2840"/>
    <mergeCell ref="I2842:I2845"/>
    <mergeCell ref="J2845:N2845"/>
    <mergeCell ref="J2887:N2887"/>
    <mergeCell ref="J2888:N2888"/>
    <mergeCell ref="I2889:N2889"/>
    <mergeCell ref="I2846:N2846"/>
    <mergeCell ref="C2883:N2883"/>
    <mergeCell ref="E2884:N2884"/>
    <mergeCell ref="F2713:H2716"/>
    <mergeCell ref="F2717:F2718"/>
    <mergeCell ref="G2717:G2718"/>
    <mergeCell ref="H2717:H2718"/>
    <mergeCell ref="F2674:F2675"/>
    <mergeCell ref="G2674:G2675"/>
    <mergeCell ref="H2674:H2675"/>
    <mergeCell ref="I2674:N2674"/>
    <mergeCell ref="C2711:N2711"/>
    <mergeCell ref="I2713:I2716"/>
    <mergeCell ref="J2716:N2716"/>
    <mergeCell ref="J2758:N2758"/>
    <mergeCell ref="J2759:N2759"/>
    <mergeCell ref="I2760:N2760"/>
    <mergeCell ref="I2717:N2717"/>
    <mergeCell ref="C2754:N2754"/>
    <mergeCell ref="E2755:N2755"/>
    <mergeCell ref="F2756:H2759"/>
    <mergeCell ref="I2756:I2759"/>
    <mergeCell ref="J2756:N2756"/>
    <mergeCell ref="J2757:N2757"/>
    <mergeCell ref="F2545:F2546"/>
    <mergeCell ref="G2545:G2546"/>
    <mergeCell ref="H2545:H2546"/>
    <mergeCell ref="I2545:N2545"/>
    <mergeCell ref="C2582:N2582"/>
    <mergeCell ref="I2584:I2587"/>
    <mergeCell ref="J2587:N2587"/>
    <mergeCell ref="J2629:N2629"/>
    <mergeCell ref="J2630:N2630"/>
    <mergeCell ref="I2631:N2631"/>
    <mergeCell ref="I2588:N2588"/>
    <mergeCell ref="C2625:N2625"/>
    <mergeCell ref="E2626:N2626"/>
    <mergeCell ref="F2627:H2630"/>
    <mergeCell ref="I2627:I2630"/>
    <mergeCell ref="J2627:N2627"/>
    <mergeCell ref="J2628:N2628"/>
    <mergeCell ref="B2626:C2626"/>
    <mergeCell ref="J3488:N3488"/>
    <mergeCell ref="J3489:N3489"/>
    <mergeCell ref="J2672:N2672"/>
    <mergeCell ref="J2673:N2673"/>
    <mergeCell ref="F2631:F2632"/>
    <mergeCell ref="G2631:G2632"/>
    <mergeCell ref="H2631:H2632"/>
    <mergeCell ref="C2668:N2668"/>
    <mergeCell ref="E2669:N2669"/>
    <mergeCell ref="F2670:H2673"/>
    <mergeCell ref="I2670:I2673"/>
    <mergeCell ref="E2583:N2583"/>
    <mergeCell ref="J2584:N2584"/>
    <mergeCell ref="F2584:H2587"/>
    <mergeCell ref="F2588:F2589"/>
    <mergeCell ref="G2588:G2589"/>
    <mergeCell ref="H2588:H2589"/>
    <mergeCell ref="J2670:N2670"/>
    <mergeCell ref="J2671:N2671"/>
    <mergeCell ref="J2714:N2714"/>
    <mergeCell ref="J2715:N2715"/>
    <mergeCell ref="J2801:N2801"/>
    <mergeCell ref="J2802:N2802"/>
    <mergeCell ref="F2760:F2761"/>
    <mergeCell ref="G2760:G2761"/>
    <mergeCell ref="H2760:H2761"/>
    <mergeCell ref="C2797:N2797"/>
    <mergeCell ref="E2798:N2798"/>
    <mergeCell ref="F2799:H2802"/>
    <mergeCell ref="I2799:I2802"/>
    <mergeCell ref="E2712:N2712"/>
    <mergeCell ref="J2713:N2713"/>
    <mergeCell ref="J3447:N3447"/>
    <mergeCell ref="F3405:F3406"/>
    <mergeCell ref="G3405:G3406"/>
    <mergeCell ref="H3405:H3406"/>
    <mergeCell ref="C3442:N3442"/>
    <mergeCell ref="E3443:N3443"/>
    <mergeCell ref="F3444:H3447"/>
    <mergeCell ref="I3444:I3447"/>
    <mergeCell ref="E3357:N3357"/>
    <mergeCell ref="J3358:N3358"/>
    <mergeCell ref="F3358:H3361"/>
    <mergeCell ref="F3362:F3363"/>
    <mergeCell ref="G3362:G3363"/>
    <mergeCell ref="H3362:H3363"/>
    <mergeCell ref="F3319:F3320"/>
    <mergeCell ref="G3319:G3320"/>
    <mergeCell ref="H3319:H3320"/>
    <mergeCell ref="I3319:N3319"/>
    <mergeCell ref="C3356:N3356"/>
    <mergeCell ref="I3358:I3361"/>
    <mergeCell ref="J3361:N3361"/>
    <mergeCell ref="J3403:N3403"/>
    <mergeCell ref="J3404:N3404"/>
    <mergeCell ref="I3405:N3405"/>
    <mergeCell ref="I3362:N3362"/>
    <mergeCell ref="C3399:N3399"/>
    <mergeCell ref="E3400:N3400"/>
    <mergeCell ref="F3401:H3404"/>
    <mergeCell ref="I3401:I3404"/>
    <mergeCell ref="J3401:N3401"/>
    <mergeCell ref="J3402:N3402"/>
    <mergeCell ref="J3444:N3444"/>
    <mergeCell ref="J3232:N3232"/>
    <mergeCell ref="J3274:N3274"/>
    <mergeCell ref="J3275:N3275"/>
    <mergeCell ref="I3276:N3276"/>
    <mergeCell ref="I3233:N3233"/>
    <mergeCell ref="C3270:N3270"/>
    <mergeCell ref="E3271:N3271"/>
    <mergeCell ref="F3272:H3275"/>
    <mergeCell ref="I3272:I3275"/>
    <mergeCell ref="J3272:N3272"/>
    <mergeCell ref="J3273:N3273"/>
    <mergeCell ref="J3315:N3315"/>
    <mergeCell ref="J3316:N3316"/>
    <mergeCell ref="J3359:N3359"/>
    <mergeCell ref="J3360:N3360"/>
    <mergeCell ref="J3446:N3446"/>
    <mergeCell ref="J3445:N3445"/>
    <mergeCell ref="D3405:D3406"/>
    <mergeCell ref="E3405:E3406"/>
    <mergeCell ref="F3061:F3062"/>
    <mergeCell ref="G3061:G3062"/>
    <mergeCell ref="H3061:H3062"/>
    <mergeCell ref="I3061:N3061"/>
    <mergeCell ref="C3098:N3098"/>
    <mergeCell ref="I3100:I3103"/>
    <mergeCell ref="J3103:N3103"/>
    <mergeCell ref="J3145:N3145"/>
    <mergeCell ref="J3146:N3146"/>
    <mergeCell ref="I3147:N3147"/>
    <mergeCell ref="I3104:N3104"/>
    <mergeCell ref="C3141:N3141"/>
    <mergeCell ref="E3142:N3142"/>
    <mergeCell ref="F3143:H3146"/>
    <mergeCell ref="I3143:I3146"/>
    <mergeCell ref="J3143:N3143"/>
    <mergeCell ref="J3144:N3144"/>
    <mergeCell ref="A3472:A3482"/>
    <mergeCell ref="A3485:B3485"/>
    <mergeCell ref="B3486:C3486"/>
    <mergeCell ref="A3487:A3490"/>
    <mergeCell ref="B3487:D3490"/>
    <mergeCell ref="E3487:E3490"/>
    <mergeCell ref="A3491:A3492"/>
    <mergeCell ref="J3188:N3188"/>
    <mergeCell ref="J3189:N3189"/>
    <mergeCell ref="F3147:F3148"/>
    <mergeCell ref="G3147:G3148"/>
    <mergeCell ref="H3147:H3148"/>
    <mergeCell ref="C3184:N3184"/>
    <mergeCell ref="E3185:N3185"/>
    <mergeCell ref="F3186:H3189"/>
    <mergeCell ref="I3186:I3189"/>
    <mergeCell ref="E3099:N3099"/>
    <mergeCell ref="J3100:N3100"/>
    <mergeCell ref="F3100:H3103"/>
    <mergeCell ref="F3104:F3105"/>
    <mergeCell ref="G3104:G3105"/>
    <mergeCell ref="H3104:H3105"/>
    <mergeCell ref="J3186:N3186"/>
    <mergeCell ref="J3187:N3187"/>
    <mergeCell ref="J3230:N3230"/>
    <mergeCell ref="J3231:N3231"/>
    <mergeCell ref="J3317:N3317"/>
    <mergeCell ref="J3318:N3318"/>
    <mergeCell ref="F3276:F3277"/>
    <mergeCell ref="G3276:G3277"/>
    <mergeCell ref="H3276:H3277"/>
    <mergeCell ref="C3313:N3313"/>
    <mergeCell ref="A3407:A3417"/>
    <mergeCell ref="A3418:A3428"/>
    <mergeCell ref="A3429:A3439"/>
    <mergeCell ref="A3442:B3442"/>
    <mergeCell ref="B3443:C3443"/>
    <mergeCell ref="A3444:A3447"/>
    <mergeCell ref="B3444:D3447"/>
    <mergeCell ref="E3444:E3447"/>
    <mergeCell ref="A3448:A3449"/>
    <mergeCell ref="B3448:B3449"/>
    <mergeCell ref="C3448:C3449"/>
    <mergeCell ref="D3448:D3449"/>
    <mergeCell ref="E3448:E3449"/>
    <mergeCell ref="A3450:A3460"/>
    <mergeCell ref="A3461:A3471"/>
    <mergeCell ref="A3558:A3568"/>
    <mergeCell ref="A3571:B3571"/>
    <mergeCell ref="E3530:E3533"/>
    <mergeCell ref="A3534:A3535"/>
    <mergeCell ref="B3534:B3535"/>
    <mergeCell ref="C3534:C3535"/>
    <mergeCell ref="D3534:D3535"/>
    <mergeCell ref="E3534:E3535"/>
    <mergeCell ref="B3491:B3492"/>
    <mergeCell ref="C3491:C3492"/>
    <mergeCell ref="A3493:A3503"/>
    <mergeCell ref="A3504:A3514"/>
    <mergeCell ref="A3515:A3525"/>
    <mergeCell ref="A3528:B3528"/>
    <mergeCell ref="B3529:C3529"/>
    <mergeCell ref="A3536:A3546"/>
    <mergeCell ref="A3547:A3557"/>
    <mergeCell ref="B3572:C3572"/>
    <mergeCell ref="B3573:D3576"/>
    <mergeCell ref="E3573:E3576"/>
    <mergeCell ref="A3590:A3600"/>
    <mergeCell ref="A3601:A3611"/>
    <mergeCell ref="A3573:A3576"/>
    <mergeCell ref="A3577:A3578"/>
    <mergeCell ref="B3577:B3578"/>
    <mergeCell ref="C3577:C3578"/>
    <mergeCell ref="D3577:D3578"/>
    <mergeCell ref="E3577:E3578"/>
    <mergeCell ref="A3579:A3589"/>
    <mergeCell ref="B3319:B3320"/>
    <mergeCell ref="C3319:C3320"/>
    <mergeCell ref="A3321:A3331"/>
    <mergeCell ref="A3332:A3342"/>
    <mergeCell ref="A3343:A3353"/>
    <mergeCell ref="A3356:B3356"/>
    <mergeCell ref="B3357:C3357"/>
    <mergeCell ref="A3364:A3374"/>
    <mergeCell ref="A3375:A3385"/>
    <mergeCell ref="A3386:A3396"/>
    <mergeCell ref="A3399:B3399"/>
    <mergeCell ref="B3400:C3400"/>
    <mergeCell ref="B3401:D3404"/>
    <mergeCell ref="E3401:E3404"/>
    <mergeCell ref="A3401:A3404"/>
    <mergeCell ref="A3405:A3406"/>
    <mergeCell ref="B3405:B3406"/>
    <mergeCell ref="C3405:C3406"/>
    <mergeCell ref="A3530:A3533"/>
    <mergeCell ref="B3530:D3533"/>
    <mergeCell ref="D3491:D3492"/>
    <mergeCell ref="E3491:E3492"/>
    <mergeCell ref="A2459:A2460"/>
    <mergeCell ref="B2459:B2460"/>
    <mergeCell ref="C2459:C2460"/>
    <mergeCell ref="D2459:D2460"/>
    <mergeCell ref="E2459:E2460"/>
    <mergeCell ref="A2461:A2471"/>
    <mergeCell ref="A2472:A2482"/>
    <mergeCell ref="D2502:D2503"/>
    <mergeCell ref="E2502:E2503"/>
    <mergeCell ref="A2483:A2493"/>
    <mergeCell ref="A2496:B2496"/>
    <mergeCell ref="B2497:C2497"/>
    <mergeCell ref="A2498:A2501"/>
    <mergeCell ref="B2498:D2501"/>
    <mergeCell ref="E2498:E2501"/>
    <mergeCell ref="A2502:A2503"/>
    <mergeCell ref="D2674:D2675"/>
    <mergeCell ref="E2674:E2675"/>
    <mergeCell ref="A2655:A2665"/>
    <mergeCell ref="A2668:B2668"/>
    <mergeCell ref="B2669:C2669"/>
    <mergeCell ref="A2670:A2673"/>
    <mergeCell ref="B2670:D2673"/>
    <mergeCell ref="E2670:E2673"/>
    <mergeCell ref="A2674:A2675"/>
    <mergeCell ref="A3362:A3363"/>
    <mergeCell ref="B3362:B3363"/>
    <mergeCell ref="C3362:C3363"/>
    <mergeCell ref="D3362:D3363"/>
    <mergeCell ref="E3362:E3363"/>
    <mergeCell ref="A2397:A2407"/>
    <mergeCell ref="A2410:B2410"/>
    <mergeCell ref="B2411:C2411"/>
    <mergeCell ref="B2412:D2415"/>
    <mergeCell ref="E2412:E2415"/>
    <mergeCell ref="A2412:A2415"/>
    <mergeCell ref="A2416:A2417"/>
    <mergeCell ref="B2416:B2417"/>
    <mergeCell ref="C2416:C2417"/>
    <mergeCell ref="D2416:D2417"/>
    <mergeCell ref="E2416:E2417"/>
    <mergeCell ref="A2418:A2428"/>
    <mergeCell ref="A2429:A2439"/>
    <mergeCell ref="A2440:A2450"/>
    <mergeCell ref="A2453:B2453"/>
    <mergeCell ref="B2454:C2454"/>
    <mergeCell ref="A2455:A2458"/>
    <mergeCell ref="B2455:D2458"/>
    <mergeCell ref="E2455:E2458"/>
    <mergeCell ref="A2369:A2372"/>
    <mergeCell ref="B2369:D2372"/>
    <mergeCell ref="E2369:E2372"/>
    <mergeCell ref="A2373:A2374"/>
    <mergeCell ref="B2373:B2374"/>
    <mergeCell ref="C2373:C2374"/>
    <mergeCell ref="D2373:D2374"/>
    <mergeCell ref="E2373:E2374"/>
    <mergeCell ref="B2330:B2331"/>
    <mergeCell ref="C2330:C2331"/>
    <mergeCell ref="A2332:A2342"/>
    <mergeCell ref="A2343:A2353"/>
    <mergeCell ref="A2354:A2364"/>
    <mergeCell ref="A2367:B2367"/>
    <mergeCell ref="B2368:C2368"/>
    <mergeCell ref="A2375:A2385"/>
    <mergeCell ref="A2386:A2396"/>
    <mergeCell ref="E2368:N2368"/>
    <mergeCell ref="F2369:H2372"/>
    <mergeCell ref="I2369:I2372"/>
    <mergeCell ref="J2369:N2369"/>
    <mergeCell ref="J2370:N2370"/>
    <mergeCell ref="D2330:D2331"/>
    <mergeCell ref="E2330:E2331"/>
    <mergeCell ref="A2160:A2170"/>
    <mergeCell ref="A2171:A2181"/>
    <mergeCell ref="A2182:A2192"/>
    <mergeCell ref="A2195:B2195"/>
    <mergeCell ref="B2196:C2196"/>
    <mergeCell ref="A2203:A2213"/>
    <mergeCell ref="A2214:A2224"/>
    <mergeCell ref="A2225:A2235"/>
    <mergeCell ref="A2238:B2238"/>
    <mergeCell ref="B2239:C2239"/>
    <mergeCell ref="B2240:D2243"/>
    <mergeCell ref="E2240:E2243"/>
    <mergeCell ref="A2240:A2243"/>
    <mergeCell ref="A2244:A2245"/>
    <mergeCell ref="B2244:B2245"/>
    <mergeCell ref="C2244:C2245"/>
    <mergeCell ref="D2244:D2245"/>
    <mergeCell ref="E2244:E2245"/>
    <mergeCell ref="C2195:N2195"/>
    <mergeCell ref="E2196:N2196"/>
    <mergeCell ref="F2197:H2200"/>
    <mergeCell ref="I2197:I2200"/>
    <mergeCell ref="J2240:N2240"/>
    <mergeCell ref="J2241:N2241"/>
    <mergeCell ref="J2242:N2242"/>
    <mergeCell ref="J2243:N2243"/>
    <mergeCell ref="I2244:N2244"/>
    <mergeCell ref="F2201:F2202"/>
    <mergeCell ref="G2201:G2202"/>
    <mergeCell ref="H2201:H2202"/>
    <mergeCell ref="C2238:N2238"/>
    <mergeCell ref="E2239:N2239"/>
    <mergeCell ref="A2311:A2321"/>
    <mergeCell ref="A2324:B2324"/>
    <mergeCell ref="B2325:C2325"/>
    <mergeCell ref="A2326:A2329"/>
    <mergeCell ref="B2326:D2329"/>
    <mergeCell ref="E2326:E2329"/>
    <mergeCell ref="A2330:A2331"/>
    <mergeCell ref="A2197:A2200"/>
    <mergeCell ref="B2197:D2200"/>
    <mergeCell ref="E2197:E2200"/>
    <mergeCell ref="A2201:A2202"/>
    <mergeCell ref="B2201:B2202"/>
    <mergeCell ref="C2201:C2202"/>
    <mergeCell ref="D2201:D2202"/>
    <mergeCell ref="E2201:E2202"/>
    <mergeCell ref="A2246:A2256"/>
    <mergeCell ref="A2257:A2267"/>
    <mergeCell ref="A2268:A2278"/>
    <mergeCell ref="A2281:B2281"/>
    <mergeCell ref="B2282:C2282"/>
    <mergeCell ref="A2283:A2286"/>
    <mergeCell ref="B2283:D2286"/>
    <mergeCell ref="E2283:E2286"/>
    <mergeCell ref="A2287:A2288"/>
    <mergeCell ref="B2287:B2288"/>
    <mergeCell ref="C2287:C2288"/>
    <mergeCell ref="D2287:D2288"/>
    <mergeCell ref="E2287:E2288"/>
    <mergeCell ref="A2289:A2299"/>
    <mergeCell ref="A2300:A2310"/>
    <mergeCell ref="A2115:A2116"/>
    <mergeCell ref="B2115:B2116"/>
    <mergeCell ref="C2115:C2116"/>
    <mergeCell ref="D2115:D2116"/>
    <mergeCell ref="E2115:E2116"/>
    <mergeCell ref="A2117:A2127"/>
    <mergeCell ref="A2128:A2138"/>
    <mergeCell ref="D2158:D2159"/>
    <mergeCell ref="E2158:E2159"/>
    <mergeCell ref="A2139:A2149"/>
    <mergeCell ref="A2152:B2152"/>
    <mergeCell ref="B2153:C2153"/>
    <mergeCell ref="A2154:A2157"/>
    <mergeCell ref="B2154:D2157"/>
    <mergeCell ref="E2154:E2157"/>
    <mergeCell ref="A2158:A2159"/>
    <mergeCell ref="B2158:B2159"/>
    <mergeCell ref="C2158:C2159"/>
    <mergeCell ref="A2053:A2063"/>
    <mergeCell ref="A2066:B2066"/>
    <mergeCell ref="B2067:C2067"/>
    <mergeCell ref="B2068:D2071"/>
    <mergeCell ref="E2068:E2071"/>
    <mergeCell ref="A2068:A2071"/>
    <mergeCell ref="A2072:A2073"/>
    <mergeCell ref="B2072:B2073"/>
    <mergeCell ref="C2072:C2073"/>
    <mergeCell ref="D2072:D2073"/>
    <mergeCell ref="E2072:E2073"/>
    <mergeCell ref="A2074:A2084"/>
    <mergeCell ref="A2085:A2095"/>
    <mergeCell ref="A2096:A2106"/>
    <mergeCell ref="A2109:B2109"/>
    <mergeCell ref="B2110:C2110"/>
    <mergeCell ref="A2111:A2114"/>
    <mergeCell ref="B2111:D2114"/>
    <mergeCell ref="E2111:E2114"/>
    <mergeCell ref="A2025:A2028"/>
    <mergeCell ref="B2025:D2028"/>
    <mergeCell ref="E2025:E2028"/>
    <mergeCell ref="A2029:A2030"/>
    <mergeCell ref="B2029:B2030"/>
    <mergeCell ref="C2029:C2030"/>
    <mergeCell ref="D2029:D2030"/>
    <mergeCell ref="E2029:E2030"/>
    <mergeCell ref="B1986:B1987"/>
    <mergeCell ref="C1986:C1987"/>
    <mergeCell ref="A1988:A1998"/>
    <mergeCell ref="A1999:A2009"/>
    <mergeCell ref="A2010:A2020"/>
    <mergeCell ref="A2023:B2023"/>
    <mergeCell ref="B2024:C2024"/>
    <mergeCell ref="A2031:A2041"/>
    <mergeCell ref="A2042:A2052"/>
    <mergeCell ref="A1853:A1856"/>
    <mergeCell ref="B1853:D1856"/>
    <mergeCell ref="E1853:E1856"/>
    <mergeCell ref="A1857:A1858"/>
    <mergeCell ref="B1857:B1858"/>
    <mergeCell ref="C1857:C1858"/>
    <mergeCell ref="D1857:D1858"/>
    <mergeCell ref="E1857:E1858"/>
    <mergeCell ref="B1814:B1815"/>
    <mergeCell ref="C1814:C1815"/>
    <mergeCell ref="A1816:A1826"/>
    <mergeCell ref="A1827:A1837"/>
    <mergeCell ref="A1838:A1848"/>
    <mergeCell ref="A1851:B1851"/>
    <mergeCell ref="B1852:C1852"/>
    <mergeCell ref="A1859:A1869"/>
    <mergeCell ref="A1870:A1880"/>
    <mergeCell ref="A1894:B1894"/>
    <mergeCell ref="B1895:C1895"/>
    <mergeCell ref="B1896:D1899"/>
    <mergeCell ref="E1896:E1899"/>
    <mergeCell ref="A1896:A1899"/>
    <mergeCell ref="A1900:A1901"/>
    <mergeCell ref="B1900:B1901"/>
    <mergeCell ref="C1900:C1901"/>
    <mergeCell ref="D1900:D1901"/>
    <mergeCell ref="A3235:A3245"/>
    <mergeCell ref="A3246:A3256"/>
    <mergeCell ref="A3257:A3267"/>
    <mergeCell ref="A3270:B3270"/>
    <mergeCell ref="B3271:C3271"/>
    <mergeCell ref="A3272:A3275"/>
    <mergeCell ref="B3272:D3275"/>
    <mergeCell ref="E3272:E3275"/>
    <mergeCell ref="D3233:D3234"/>
    <mergeCell ref="E3233:E3234"/>
    <mergeCell ref="E3228:N3228"/>
    <mergeCell ref="J3229:N3229"/>
    <mergeCell ref="F3229:H3232"/>
    <mergeCell ref="F3233:F3234"/>
    <mergeCell ref="G3233:G3234"/>
    <mergeCell ref="H3233:H3234"/>
    <mergeCell ref="F3190:F3191"/>
    <mergeCell ref="G3190:G3191"/>
    <mergeCell ref="H3190:H3191"/>
    <mergeCell ref="I3190:N3190"/>
    <mergeCell ref="C3227:N3227"/>
    <mergeCell ref="A3104:A3105"/>
    <mergeCell ref="A1956:A1966"/>
    <mergeCell ref="B3276:B3277"/>
    <mergeCell ref="C3276:C3277"/>
    <mergeCell ref="D3276:D3277"/>
    <mergeCell ref="E3276:E3277"/>
    <mergeCell ref="A3278:A3288"/>
    <mergeCell ref="A3289:A3299"/>
    <mergeCell ref="A3358:A3361"/>
    <mergeCell ref="B3358:D3361"/>
    <mergeCell ref="E3358:E3361"/>
    <mergeCell ref="E3314:N3314"/>
    <mergeCell ref="F3315:H3318"/>
    <mergeCell ref="I3315:I3318"/>
    <mergeCell ref="E3190:E3191"/>
    <mergeCell ref="B3147:B3148"/>
    <mergeCell ref="C3147:C3148"/>
    <mergeCell ref="A3149:A3159"/>
    <mergeCell ref="A3160:A3170"/>
    <mergeCell ref="A3171:A3181"/>
    <mergeCell ref="A3184:B3184"/>
    <mergeCell ref="B3185:C3185"/>
    <mergeCell ref="A3192:A3202"/>
    <mergeCell ref="A3203:A3213"/>
    <mergeCell ref="A3214:A3224"/>
    <mergeCell ref="A3227:B3227"/>
    <mergeCell ref="B3228:C3228"/>
    <mergeCell ref="B3229:D3232"/>
    <mergeCell ref="E3229:E3232"/>
    <mergeCell ref="A3229:A3232"/>
    <mergeCell ref="A3233:A3234"/>
    <mergeCell ref="B3233:B3234"/>
    <mergeCell ref="C3233:C3234"/>
    <mergeCell ref="I3229:I3232"/>
    <mergeCell ref="B3104:B3105"/>
    <mergeCell ref="C3104:C3105"/>
    <mergeCell ref="D3104:D3105"/>
    <mergeCell ref="E3104:E3105"/>
    <mergeCell ref="A3106:A3116"/>
    <mergeCell ref="A3117:A3127"/>
    <mergeCell ref="D3147:D3148"/>
    <mergeCell ref="E3147:E3148"/>
    <mergeCell ref="A3128:A3138"/>
    <mergeCell ref="A3141:B3141"/>
    <mergeCell ref="B3142:C3142"/>
    <mergeCell ref="A3143:A3146"/>
    <mergeCell ref="B3143:D3146"/>
    <mergeCell ref="E3143:E3146"/>
    <mergeCell ref="A3147:A3148"/>
    <mergeCell ref="D3319:D3320"/>
    <mergeCell ref="E3319:E3320"/>
    <mergeCell ref="A3300:A3310"/>
    <mergeCell ref="A3313:B3313"/>
    <mergeCell ref="B3314:C3314"/>
    <mergeCell ref="A3315:A3318"/>
    <mergeCell ref="B3315:D3318"/>
    <mergeCell ref="E3315:E3318"/>
    <mergeCell ref="A3319:A3320"/>
    <mergeCell ref="A3186:A3189"/>
    <mergeCell ref="B3186:D3189"/>
    <mergeCell ref="E3186:E3189"/>
    <mergeCell ref="A3190:A3191"/>
    <mergeCell ref="B3190:B3191"/>
    <mergeCell ref="C3190:C3191"/>
    <mergeCell ref="D3190:D3191"/>
    <mergeCell ref="A3276:A3277"/>
    <mergeCell ref="A3042:A3052"/>
    <mergeCell ref="A3055:B3055"/>
    <mergeCell ref="B3056:C3056"/>
    <mergeCell ref="B3057:D3060"/>
    <mergeCell ref="E3057:E3060"/>
    <mergeCell ref="A3057:A3060"/>
    <mergeCell ref="A3061:A3062"/>
    <mergeCell ref="B3061:B3062"/>
    <mergeCell ref="C3061:C3062"/>
    <mergeCell ref="D3061:D3062"/>
    <mergeCell ref="E3061:E3062"/>
    <mergeCell ref="A3063:A3073"/>
    <mergeCell ref="A3074:A3084"/>
    <mergeCell ref="A3085:A3095"/>
    <mergeCell ref="A3098:B3098"/>
    <mergeCell ref="B3099:C3099"/>
    <mergeCell ref="A3100:A3103"/>
    <mergeCell ref="B3100:D3103"/>
    <mergeCell ref="E3100:E3103"/>
    <mergeCell ref="A3014:A3017"/>
    <mergeCell ref="B3014:D3017"/>
    <mergeCell ref="E3014:E3017"/>
    <mergeCell ref="A3018:A3019"/>
    <mergeCell ref="B3018:B3019"/>
    <mergeCell ref="C3018:C3019"/>
    <mergeCell ref="D3018:D3019"/>
    <mergeCell ref="E3018:E3019"/>
    <mergeCell ref="B2975:B2976"/>
    <mergeCell ref="C2975:C2976"/>
    <mergeCell ref="A2977:A2987"/>
    <mergeCell ref="A2988:A2998"/>
    <mergeCell ref="A2999:A3009"/>
    <mergeCell ref="A3012:B3012"/>
    <mergeCell ref="B3013:C3013"/>
    <mergeCell ref="A3020:A3030"/>
    <mergeCell ref="A3031:A3041"/>
    <mergeCell ref="A2926:B2926"/>
    <mergeCell ref="B2927:C2927"/>
    <mergeCell ref="A2928:A2931"/>
    <mergeCell ref="B2928:D2931"/>
    <mergeCell ref="E2928:E2931"/>
    <mergeCell ref="A2932:A2933"/>
    <mergeCell ref="B2932:B2933"/>
    <mergeCell ref="C2932:C2933"/>
    <mergeCell ref="D2932:D2933"/>
    <mergeCell ref="E2932:E2933"/>
    <mergeCell ref="A2934:A2944"/>
    <mergeCell ref="A2945:A2955"/>
    <mergeCell ref="D2975:D2976"/>
    <mergeCell ref="E2975:E2976"/>
    <mergeCell ref="A2956:A2966"/>
    <mergeCell ref="A2969:B2969"/>
    <mergeCell ref="B2970:C2970"/>
    <mergeCell ref="A2971:A2974"/>
    <mergeCell ref="B2971:D2974"/>
    <mergeCell ref="E2971:E2974"/>
    <mergeCell ref="A2975:A2976"/>
    <mergeCell ref="A2885:A2888"/>
    <mergeCell ref="B2885:D2888"/>
    <mergeCell ref="E2885:E2888"/>
    <mergeCell ref="A2889:A2890"/>
    <mergeCell ref="B2889:B2890"/>
    <mergeCell ref="C2889:C2890"/>
    <mergeCell ref="D2889:D2890"/>
    <mergeCell ref="E2889:E2890"/>
    <mergeCell ref="B2846:B2847"/>
    <mergeCell ref="C2846:C2847"/>
    <mergeCell ref="A2848:A2858"/>
    <mergeCell ref="A2859:A2869"/>
    <mergeCell ref="A2870:A2880"/>
    <mergeCell ref="A2883:B2883"/>
    <mergeCell ref="B2884:C2884"/>
    <mergeCell ref="A2891:A2912"/>
    <mergeCell ref="A2913:A2923"/>
    <mergeCell ref="B2798:C2798"/>
    <mergeCell ref="A2799:A2802"/>
    <mergeCell ref="B2799:D2802"/>
    <mergeCell ref="E2799:E2802"/>
    <mergeCell ref="A2803:A2804"/>
    <mergeCell ref="B2803:B2804"/>
    <mergeCell ref="C2803:C2804"/>
    <mergeCell ref="D2803:D2804"/>
    <mergeCell ref="E2803:E2804"/>
    <mergeCell ref="A2805:A2815"/>
    <mergeCell ref="A2816:A2826"/>
    <mergeCell ref="D2846:D2847"/>
    <mergeCell ref="E2846:E2847"/>
    <mergeCell ref="A2827:A2837"/>
    <mergeCell ref="A2840:B2840"/>
    <mergeCell ref="B2841:C2841"/>
    <mergeCell ref="A2842:A2845"/>
    <mergeCell ref="B2842:D2845"/>
    <mergeCell ref="E2842:E2845"/>
    <mergeCell ref="A2846:A2847"/>
    <mergeCell ref="A2719:A2729"/>
    <mergeCell ref="A2730:A2740"/>
    <mergeCell ref="A2741:A2751"/>
    <mergeCell ref="A2754:B2754"/>
    <mergeCell ref="B2755:C2755"/>
    <mergeCell ref="B2756:D2759"/>
    <mergeCell ref="E2756:E2759"/>
    <mergeCell ref="A2756:A2759"/>
    <mergeCell ref="A2760:A2761"/>
    <mergeCell ref="B2760:B2761"/>
    <mergeCell ref="C2760:C2761"/>
    <mergeCell ref="D2760:D2761"/>
    <mergeCell ref="E2760:E2761"/>
    <mergeCell ref="A2762:A2772"/>
    <mergeCell ref="A2773:A2783"/>
    <mergeCell ref="A2784:A2794"/>
    <mergeCell ref="A2797:B2797"/>
    <mergeCell ref="A2627:A2630"/>
    <mergeCell ref="B2627:D2630"/>
    <mergeCell ref="E2627:E2630"/>
    <mergeCell ref="A2631:A2632"/>
    <mergeCell ref="B2631:B2632"/>
    <mergeCell ref="C2631:C2632"/>
    <mergeCell ref="D2631:D2632"/>
    <mergeCell ref="E2631:E2632"/>
    <mergeCell ref="A2633:A2643"/>
    <mergeCell ref="A2644:A2654"/>
    <mergeCell ref="A2713:A2716"/>
    <mergeCell ref="B2713:D2716"/>
    <mergeCell ref="E2713:E2716"/>
    <mergeCell ref="A2717:A2718"/>
    <mergeCell ref="B2717:B2718"/>
    <mergeCell ref="C2717:C2718"/>
    <mergeCell ref="D2717:D2718"/>
    <mergeCell ref="E2717:E2718"/>
    <mergeCell ref="B2674:B2675"/>
    <mergeCell ref="C2674:C2675"/>
    <mergeCell ref="A2676:A2686"/>
    <mergeCell ref="A2687:A2697"/>
    <mergeCell ref="A2698:A2708"/>
    <mergeCell ref="A2711:B2711"/>
    <mergeCell ref="B2712:C2712"/>
    <mergeCell ref="A2547:A2557"/>
    <mergeCell ref="A2558:A2568"/>
    <mergeCell ref="A2569:A2579"/>
    <mergeCell ref="A2582:B2582"/>
    <mergeCell ref="B2583:C2583"/>
    <mergeCell ref="B2584:D2587"/>
    <mergeCell ref="E2584:E2587"/>
    <mergeCell ref="A2584:A2587"/>
    <mergeCell ref="A2588:A2589"/>
    <mergeCell ref="B2588:B2589"/>
    <mergeCell ref="C2588:C2589"/>
    <mergeCell ref="D2588:D2589"/>
    <mergeCell ref="E2588:E2589"/>
    <mergeCell ref="A2590:A2600"/>
    <mergeCell ref="A2601:A2611"/>
    <mergeCell ref="A2612:A2622"/>
    <mergeCell ref="A2625:B2625"/>
    <mergeCell ref="A1206:B1206"/>
    <mergeCell ref="A2541:A2544"/>
    <mergeCell ref="B2541:D2544"/>
    <mergeCell ref="E2541:E2544"/>
    <mergeCell ref="A2545:A2546"/>
    <mergeCell ref="B2545:B2546"/>
    <mergeCell ref="C2545:C2546"/>
    <mergeCell ref="D2545:D2546"/>
    <mergeCell ref="E2545:E2546"/>
    <mergeCell ref="B2502:B2503"/>
    <mergeCell ref="C2502:C2503"/>
    <mergeCell ref="A2504:A2514"/>
    <mergeCell ref="A2515:A2525"/>
    <mergeCell ref="A2526:A2536"/>
    <mergeCell ref="A2539:B2539"/>
    <mergeCell ref="B2540:C2540"/>
    <mergeCell ref="E1900:E1901"/>
    <mergeCell ref="A1902:A1912"/>
    <mergeCell ref="A1913:A1923"/>
    <mergeCell ref="A1924:A1934"/>
    <mergeCell ref="A1937:B1937"/>
    <mergeCell ref="B1938:C1938"/>
    <mergeCell ref="A1939:A1942"/>
    <mergeCell ref="B1939:D1942"/>
    <mergeCell ref="E1939:E1942"/>
    <mergeCell ref="A1943:A1944"/>
    <mergeCell ref="B1943:B1944"/>
    <mergeCell ref="C1943:C1944"/>
    <mergeCell ref="D1943:D1944"/>
    <mergeCell ref="E1943:E1944"/>
    <mergeCell ref="A1945:A1955"/>
    <mergeCell ref="A1881:A1891"/>
    <mergeCell ref="G1169:G1170"/>
    <mergeCell ref="H1169:H1170"/>
    <mergeCell ref="C1206:N1206"/>
    <mergeCell ref="B1207:C1207"/>
    <mergeCell ref="E1207:N1207"/>
    <mergeCell ref="B1208:D1211"/>
    <mergeCell ref="E1208:E1211"/>
    <mergeCell ref="G1126:G1127"/>
    <mergeCell ref="H1126:H1127"/>
    <mergeCell ref="A1122:A1125"/>
    <mergeCell ref="B1122:D1125"/>
    <mergeCell ref="E1122:E1125"/>
    <mergeCell ref="F1122:H1125"/>
    <mergeCell ref="I1122:I1125"/>
    <mergeCell ref="A1126:A1127"/>
    <mergeCell ref="B1126:B1127"/>
    <mergeCell ref="J1165:N1165"/>
    <mergeCell ref="J1166:N1166"/>
    <mergeCell ref="J1167:N1167"/>
    <mergeCell ref="J1168:N1168"/>
    <mergeCell ref="I1169:N1169"/>
    <mergeCell ref="E1126:E1127"/>
    <mergeCell ref="F1126:F1127"/>
    <mergeCell ref="A1128:A1149"/>
    <mergeCell ref="A1163:B1163"/>
    <mergeCell ref="C1163:N1163"/>
    <mergeCell ref="B1164:C1164"/>
    <mergeCell ref="E1164:N1164"/>
    <mergeCell ref="E1169:E1170"/>
    <mergeCell ref="F1169:F1170"/>
    <mergeCell ref="B1165:D1168"/>
    <mergeCell ref="A1193:A1203"/>
    <mergeCell ref="I1083:N1083"/>
    <mergeCell ref="B1078:C1078"/>
    <mergeCell ref="E1078:N1078"/>
    <mergeCell ref="A1079:A1082"/>
    <mergeCell ref="B1079:D1082"/>
    <mergeCell ref="E1079:E1082"/>
    <mergeCell ref="F1079:H1082"/>
    <mergeCell ref="I1079:I1082"/>
    <mergeCell ref="J1122:N1122"/>
    <mergeCell ref="J1123:N1123"/>
    <mergeCell ref="J1124:N1124"/>
    <mergeCell ref="J1125:N1125"/>
    <mergeCell ref="I1126:N1126"/>
    <mergeCell ref="C1126:C1127"/>
    <mergeCell ref="D1126:D1127"/>
    <mergeCell ref="F1208:H1211"/>
    <mergeCell ref="I1208:I1211"/>
    <mergeCell ref="J1208:N1208"/>
    <mergeCell ref="J1209:N1209"/>
    <mergeCell ref="J1210:N1210"/>
    <mergeCell ref="J1211:N1211"/>
    <mergeCell ref="E1165:E1168"/>
    <mergeCell ref="F1165:H1168"/>
    <mergeCell ref="I1165:I1168"/>
    <mergeCell ref="B1169:B1170"/>
    <mergeCell ref="C1169:C1170"/>
    <mergeCell ref="D1169:D1170"/>
    <mergeCell ref="A1150:A1160"/>
    <mergeCell ref="A1165:A1168"/>
    <mergeCell ref="A1169:A1170"/>
    <mergeCell ref="A1171:A1181"/>
    <mergeCell ref="A1182:A1192"/>
    <mergeCell ref="B1083:B1084"/>
    <mergeCell ref="C1083:C1084"/>
    <mergeCell ref="D1083:D1084"/>
    <mergeCell ref="E1083:E1084"/>
    <mergeCell ref="F1083:F1084"/>
    <mergeCell ref="G1083:G1084"/>
    <mergeCell ref="H1083:H1084"/>
    <mergeCell ref="A1083:A1084"/>
    <mergeCell ref="A1085:A1106"/>
    <mergeCell ref="A1107:A1117"/>
    <mergeCell ref="A1120:B1120"/>
    <mergeCell ref="C1120:N1120"/>
    <mergeCell ref="B1121:C1121"/>
    <mergeCell ref="E1121:N1121"/>
    <mergeCell ref="B1036:D1039"/>
    <mergeCell ref="E1036:E1039"/>
    <mergeCell ref="F1036:H1039"/>
    <mergeCell ref="I1036:I1039"/>
    <mergeCell ref="B1040:B1041"/>
    <mergeCell ref="C1040:C1041"/>
    <mergeCell ref="D1040:D1041"/>
    <mergeCell ref="G1040:G1041"/>
    <mergeCell ref="H1040:H1041"/>
    <mergeCell ref="A1042:A1052"/>
    <mergeCell ref="A1053:A1063"/>
    <mergeCell ref="A1064:A1074"/>
    <mergeCell ref="A1077:B1077"/>
    <mergeCell ref="C1077:N1077"/>
    <mergeCell ref="J1079:N1079"/>
    <mergeCell ref="J1080:N1080"/>
    <mergeCell ref="J1081:N1081"/>
    <mergeCell ref="J1082:N1082"/>
    <mergeCell ref="A1021:A1031"/>
    <mergeCell ref="A1036:A1039"/>
    <mergeCell ref="A1040:A1041"/>
    <mergeCell ref="J1036:N1036"/>
    <mergeCell ref="J1037:N1037"/>
    <mergeCell ref="J1038:N1038"/>
    <mergeCell ref="J1039:N1039"/>
    <mergeCell ref="I1040:N1040"/>
    <mergeCell ref="A997:A998"/>
    <mergeCell ref="A999:A1009"/>
    <mergeCell ref="A1010:A1020"/>
    <mergeCell ref="A1034:B1034"/>
    <mergeCell ref="C1034:N1034"/>
    <mergeCell ref="B1035:C1035"/>
    <mergeCell ref="E1035:N1035"/>
    <mergeCell ref="E1040:E1041"/>
    <mergeCell ref="F1040:F1041"/>
    <mergeCell ref="J993:N993"/>
    <mergeCell ref="J994:N994"/>
    <mergeCell ref="J995:N995"/>
    <mergeCell ref="J996:N996"/>
    <mergeCell ref="I997:N997"/>
    <mergeCell ref="B992:C992"/>
    <mergeCell ref="E992:N992"/>
    <mergeCell ref="A993:A996"/>
    <mergeCell ref="B993:D996"/>
    <mergeCell ref="E993:E996"/>
    <mergeCell ref="F993:H996"/>
    <mergeCell ref="I993:I996"/>
    <mergeCell ref="B997:B998"/>
    <mergeCell ref="C997:C998"/>
    <mergeCell ref="D997:D998"/>
    <mergeCell ref="E997:E998"/>
    <mergeCell ref="F997:F998"/>
    <mergeCell ref="G997:G998"/>
    <mergeCell ref="H997:H998"/>
    <mergeCell ref="A956:A966"/>
    <mergeCell ref="A967:A977"/>
    <mergeCell ref="A978:A988"/>
    <mergeCell ref="A991:B991"/>
    <mergeCell ref="C991:N991"/>
    <mergeCell ref="G911:G912"/>
    <mergeCell ref="H911:H912"/>
    <mergeCell ref="B907:D910"/>
    <mergeCell ref="E907:E910"/>
    <mergeCell ref="F907:H910"/>
    <mergeCell ref="I907:I910"/>
    <mergeCell ref="B911:B912"/>
    <mergeCell ref="C911:C912"/>
    <mergeCell ref="D911:D912"/>
    <mergeCell ref="J950:N950"/>
    <mergeCell ref="J951:N951"/>
    <mergeCell ref="J952:N952"/>
    <mergeCell ref="J953:N953"/>
    <mergeCell ref="I954:N954"/>
    <mergeCell ref="A913:A915"/>
    <mergeCell ref="A924:A934"/>
    <mergeCell ref="A935:A945"/>
    <mergeCell ref="A948:B948"/>
    <mergeCell ref="C948:N948"/>
    <mergeCell ref="B949:C949"/>
    <mergeCell ref="E949:N949"/>
    <mergeCell ref="E954:E955"/>
    <mergeCell ref="F954:F955"/>
    <mergeCell ref="A950:A953"/>
    <mergeCell ref="B950:D953"/>
    <mergeCell ref="E950:E953"/>
    <mergeCell ref="F950:H953"/>
    <mergeCell ref="A907:A910"/>
    <mergeCell ref="A911:A912"/>
    <mergeCell ref="J907:N907"/>
    <mergeCell ref="J908:N908"/>
    <mergeCell ref="J909:N909"/>
    <mergeCell ref="J910:N910"/>
    <mergeCell ref="I911:N911"/>
    <mergeCell ref="A868:A869"/>
    <mergeCell ref="A870:A880"/>
    <mergeCell ref="A881:A891"/>
    <mergeCell ref="A905:B905"/>
    <mergeCell ref="C905:N905"/>
    <mergeCell ref="B906:C906"/>
    <mergeCell ref="E906:N906"/>
    <mergeCell ref="E911:E912"/>
    <mergeCell ref="F911:F912"/>
    <mergeCell ref="G954:G955"/>
    <mergeCell ref="H954:H955"/>
    <mergeCell ref="C954:C955"/>
    <mergeCell ref="D954:D955"/>
    <mergeCell ref="I950:I953"/>
    <mergeCell ref="A954:A955"/>
    <mergeCell ref="B954:B955"/>
    <mergeCell ref="J867:N867"/>
    <mergeCell ref="I868:N868"/>
    <mergeCell ref="B863:C863"/>
    <mergeCell ref="E863:N863"/>
    <mergeCell ref="A864:A867"/>
    <mergeCell ref="B864:D867"/>
    <mergeCell ref="E864:E867"/>
    <mergeCell ref="F864:H867"/>
    <mergeCell ref="I864:I867"/>
    <mergeCell ref="B868:B869"/>
    <mergeCell ref="C868:C869"/>
    <mergeCell ref="D868:D869"/>
    <mergeCell ref="E868:E869"/>
    <mergeCell ref="F868:F869"/>
    <mergeCell ref="G868:G869"/>
    <mergeCell ref="H868:H869"/>
    <mergeCell ref="A892:A902"/>
    <mergeCell ref="J691:N691"/>
    <mergeCell ref="J692:N692"/>
    <mergeCell ref="J693:N693"/>
    <mergeCell ref="J694:N694"/>
    <mergeCell ref="I695:N695"/>
    <mergeCell ref="A652:A653"/>
    <mergeCell ref="A654:A675"/>
    <mergeCell ref="A676:A686"/>
    <mergeCell ref="A689:B689"/>
    <mergeCell ref="C689:N689"/>
    <mergeCell ref="B690:C690"/>
    <mergeCell ref="E690:N690"/>
    <mergeCell ref="C695:C696"/>
    <mergeCell ref="D695:D696"/>
    <mergeCell ref="E695:E696"/>
    <mergeCell ref="F695:F696"/>
    <mergeCell ref="J866:N866"/>
    <mergeCell ref="J864:N864"/>
    <mergeCell ref="J865:N865"/>
    <mergeCell ref="A827:A837"/>
    <mergeCell ref="A838:A848"/>
    <mergeCell ref="A849:A859"/>
    <mergeCell ref="A862:B862"/>
    <mergeCell ref="C862:N862"/>
    <mergeCell ref="H782:H783"/>
    <mergeCell ref="I782:N782"/>
    <mergeCell ref="A782:A783"/>
    <mergeCell ref="B782:B783"/>
    <mergeCell ref="C782:C783"/>
    <mergeCell ref="D782:D783"/>
    <mergeCell ref="E782:E783"/>
    <mergeCell ref="F782:F783"/>
    <mergeCell ref="I605:I608"/>
    <mergeCell ref="A609:A610"/>
    <mergeCell ref="B609:B610"/>
    <mergeCell ref="J648:N648"/>
    <mergeCell ref="J649:N649"/>
    <mergeCell ref="J650:N650"/>
    <mergeCell ref="J651:N651"/>
    <mergeCell ref="I652:N652"/>
    <mergeCell ref="B647:C647"/>
    <mergeCell ref="E647:N647"/>
    <mergeCell ref="A648:A651"/>
    <mergeCell ref="B648:D651"/>
    <mergeCell ref="E648:E651"/>
    <mergeCell ref="F648:H651"/>
    <mergeCell ref="I648:I651"/>
    <mergeCell ref="B652:B653"/>
    <mergeCell ref="C652:C653"/>
    <mergeCell ref="D652:D653"/>
    <mergeCell ref="E652:E653"/>
    <mergeCell ref="F652:F653"/>
    <mergeCell ref="G652:G653"/>
    <mergeCell ref="H652:H653"/>
    <mergeCell ref="G609:G610"/>
    <mergeCell ref="H609:H610"/>
    <mergeCell ref="C609:C610"/>
    <mergeCell ref="D609:D610"/>
    <mergeCell ref="A611:A621"/>
    <mergeCell ref="A622:A632"/>
    <mergeCell ref="J433:N433"/>
    <mergeCell ref="J434:N434"/>
    <mergeCell ref="A633:A643"/>
    <mergeCell ref="A646:B646"/>
    <mergeCell ref="C646:N646"/>
    <mergeCell ref="H566:H567"/>
    <mergeCell ref="I566:N566"/>
    <mergeCell ref="A566:A567"/>
    <mergeCell ref="B566:B567"/>
    <mergeCell ref="C566:C567"/>
    <mergeCell ref="D566:D567"/>
    <mergeCell ref="E566:E567"/>
    <mergeCell ref="F566:F567"/>
    <mergeCell ref="G566:G567"/>
    <mergeCell ref="J605:N605"/>
    <mergeCell ref="J606:N606"/>
    <mergeCell ref="J607:N607"/>
    <mergeCell ref="J608:N608"/>
    <mergeCell ref="I609:N609"/>
    <mergeCell ref="A568:A578"/>
    <mergeCell ref="A579:A589"/>
    <mergeCell ref="A590:A600"/>
    <mergeCell ref="A603:B603"/>
    <mergeCell ref="C603:N603"/>
    <mergeCell ref="B604:C604"/>
    <mergeCell ref="E604:N604"/>
    <mergeCell ref="E609:E610"/>
    <mergeCell ref="F609:F610"/>
    <mergeCell ref="A605:A608"/>
    <mergeCell ref="B605:D608"/>
    <mergeCell ref="E605:E608"/>
    <mergeCell ref="F605:H608"/>
    <mergeCell ref="B437:B438"/>
    <mergeCell ref="E437:E438"/>
    <mergeCell ref="F437:F438"/>
    <mergeCell ref="A439:A449"/>
    <mergeCell ref="A450:A460"/>
    <mergeCell ref="A461:A471"/>
    <mergeCell ref="A474:B474"/>
    <mergeCell ref="C474:N474"/>
    <mergeCell ref="J476:N476"/>
    <mergeCell ref="J477:N477"/>
    <mergeCell ref="J478:N478"/>
    <mergeCell ref="J479:N479"/>
    <mergeCell ref="I480:N480"/>
    <mergeCell ref="B475:C475"/>
    <mergeCell ref="E475:N475"/>
    <mergeCell ref="A476:A479"/>
    <mergeCell ref="B476:D479"/>
    <mergeCell ref="E476:E479"/>
    <mergeCell ref="F476:H479"/>
    <mergeCell ref="I476:I479"/>
    <mergeCell ref="B480:B481"/>
    <mergeCell ref="C480:C481"/>
    <mergeCell ref="D480:D481"/>
    <mergeCell ref="E480:E481"/>
    <mergeCell ref="F480:F481"/>
    <mergeCell ref="G480:G481"/>
    <mergeCell ref="H480:H481"/>
    <mergeCell ref="A480:A481"/>
    <mergeCell ref="A819:B819"/>
    <mergeCell ref="C819:N819"/>
    <mergeCell ref="B820:C820"/>
    <mergeCell ref="E820:N820"/>
    <mergeCell ref="E825:E826"/>
    <mergeCell ref="F825:F826"/>
    <mergeCell ref="A821:A824"/>
    <mergeCell ref="B821:D824"/>
    <mergeCell ref="E821:E824"/>
    <mergeCell ref="F821:H824"/>
    <mergeCell ref="A482:A492"/>
    <mergeCell ref="A493:A503"/>
    <mergeCell ref="A517:B517"/>
    <mergeCell ref="C517:N517"/>
    <mergeCell ref="B518:C518"/>
    <mergeCell ref="E518:N518"/>
    <mergeCell ref="J562:N562"/>
    <mergeCell ref="J563:N563"/>
    <mergeCell ref="A525:A535"/>
    <mergeCell ref="A536:A546"/>
    <mergeCell ref="A547:A557"/>
    <mergeCell ref="A560:B560"/>
    <mergeCell ref="C560:N560"/>
    <mergeCell ref="B561:C561"/>
    <mergeCell ref="E561:N561"/>
    <mergeCell ref="A562:A565"/>
    <mergeCell ref="B562:D565"/>
    <mergeCell ref="E562:E565"/>
    <mergeCell ref="F562:H565"/>
    <mergeCell ref="I562:I565"/>
    <mergeCell ref="J564:N564"/>
    <mergeCell ref="J565:N565"/>
    <mergeCell ref="A719:A729"/>
    <mergeCell ref="A734:A737"/>
    <mergeCell ref="A738:A739"/>
    <mergeCell ref="A740:A762"/>
    <mergeCell ref="A763:A773"/>
    <mergeCell ref="A776:B776"/>
    <mergeCell ref="A778:A781"/>
    <mergeCell ref="G825:G826"/>
    <mergeCell ref="H825:H826"/>
    <mergeCell ref="C825:C826"/>
    <mergeCell ref="D825:D826"/>
    <mergeCell ref="I821:I824"/>
    <mergeCell ref="A825:A826"/>
    <mergeCell ref="B825:B826"/>
    <mergeCell ref="F778:H781"/>
    <mergeCell ref="I778:I781"/>
    <mergeCell ref="J780:N780"/>
    <mergeCell ref="J781:N781"/>
    <mergeCell ref="G738:G739"/>
    <mergeCell ref="H738:H739"/>
    <mergeCell ref="C776:N776"/>
    <mergeCell ref="B777:C777"/>
    <mergeCell ref="E777:N777"/>
    <mergeCell ref="G782:G783"/>
    <mergeCell ref="J821:N821"/>
    <mergeCell ref="J822:N822"/>
    <mergeCell ref="J823:N823"/>
    <mergeCell ref="J824:N824"/>
    <mergeCell ref="I825:N825"/>
    <mergeCell ref="A784:A794"/>
    <mergeCell ref="A795:A805"/>
    <mergeCell ref="A806:A816"/>
    <mergeCell ref="B778:D781"/>
    <mergeCell ref="E778:E781"/>
    <mergeCell ref="A691:A694"/>
    <mergeCell ref="B691:D694"/>
    <mergeCell ref="E691:E694"/>
    <mergeCell ref="F691:H694"/>
    <mergeCell ref="I691:I694"/>
    <mergeCell ref="A695:A696"/>
    <mergeCell ref="B695:B696"/>
    <mergeCell ref="J734:N734"/>
    <mergeCell ref="J735:N735"/>
    <mergeCell ref="J736:N736"/>
    <mergeCell ref="J737:N737"/>
    <mergeCell ref="I738:N738"/>
    <mergeCell ref="G695:G696"/>
    <mergeCell ref="H695:H696"/>
    <mergeCell ref="A697:A711"/>
    <mergeCell ref="A732:B732"/>
    <mergeCell ref="C732:N732"/>
    <mergeCell ref="B733:C733"/>
    <mergeCell ref="E733:N733"/>
    <mergeCell ref="E738:E739"/>
    <mergeCell ref="F738:F739"/>
    <mergeCell ref="B734:D737"/>
    <mergeCell ref="E734:E737"/>
    <mergeCell ref="F734:H737"/>
    <mergeCell ref="I734:I737"/>
    <mergeCell ref="B738:B739"/>
    <mergeCell ref="C738:C739"/>
    <mergeCell ref="D738:D739"/>
    <mergeCell ref="J778:N778"/>
    <mergeCell ref="J779:N779"/>
    <mergeCell ref="J435:N435"/>
    <mergeCell ref="J436:N436"/>
    <mergeCell ref="I437:N437"/>
    <mergeCell ref="C437:C438"/>
    <mergeCell ref="D437:D438"/>
    <mergeCell ref="J520:N520"/>
    <mergeCell ref="J521:N521"/>
    <mergeCell ref="A504:A514"/>
    <mergeCell ref="B519:D522"/>
    <mergeCell ref="E519:E522"/>
    <mergeCell ref="F519:H522"/>
    <mergeCell ref="I519:I522"/>
    <mergeCell ref="J519:N519"/>
    <mergeCell ref="J522:N522"/>
    <mergeCell ref="G523:G524"/>
    <mergeCell ref="H523:H524"/>
    <mergeCell ref="I523:N523"/>
    <mergeCell ref="A519:A522"/>
    <mergeCell ref="A523:A524"/>
    <mergeCell ref="B523:B524"/>
    <mergeCell ref="C523:C524"/>
    <mergeCell ref="D523:D524"/>
    <mergeCell ref="E523:E524"/>
    <mergeCell ref="F523:F524"/>
    <mergeCell ref="G437:G438"/>
    <mergeCell ref="H437:H438"/>
    <mergeCell ref="A433:A436"/>
    <mergeCell ref="B433:D436"/>
    <mergeCell ref="E433:E436"/>
    <mergeCell ref="F433:H436"/>
    <mergeCell ref="I433:I436"/>
    <mergeCell ref="A437:A438"/>
    <mergeCell ref="A418:A428"/>
    <mergeCell ref="A431:B431"/>
    <mergeCell ref="C431:N431"/>
    <mergeCell ref="B432:C432"/>
    <mergeCell ref="E432:N432"/>
    <mergeCell ref="G352:G353"/>
    <mergeCell ref="H352:H353"/>
    <mergeCell ref="A348:A351"/>
    <mergeCell ref="A352:A353"/>
    <mergeCell ref="B352:B353"/>
    <mergeCell ref="C352:C353"/>
    <mergeCell ref="D352:D353"/>
    <mergeCell ref="E352:E353"/>
    <mergeCell ref="F352:F353"/>
    <mergeCell ref="E390:E393"/>
    <mergeCell ref="F390:H393"/>
    <mergeCell ref="E389:N389"/>
    <mergeCell ref="J390:N390"/>
    <mergeCell ref="J391:N391"/>
    <mergeCell ref="J392:N392"/>
    <mergeCell ref="A354:A376"/>
    <mergeCell ref="A388:B388"/>
    <mergeCell ref="C388:N388"/>
    <mergeCell ref="B389:C389"/>
    <mergeCell ref="B390:D393"/>
    <mergeCell ref="I390:I393"/>
    <mergeCell ref="J393:N393"/>
    <mergeCell ref="A390:A393"/>
    <mergeCell ref="A394:A395"/>
    <mergeCell ref="A396:A406"/>
    <mergeCell ref="J262:N262"/>
    <mergeCell ref="A346:B346"/>
    <mergeCell ref="J263:N263"/>
    <mergeCell ref="J264:N264"/>
    <mergeCell ref="J265:N265"/>
    <mergeCell ref="I266:N266"/>
    <mergeCell ref="E305:E308"/>
    <mergeCell ref="F305:H308"/>
    <mergeCell ref="I305:I308"/>
    <mergeCell ref="B309:B310"/>
    <mergeCell ref="C309:C310"/>
    <mergeCell ref="D309:D310"/>
    <mergeCell ref="A290:A300"/>
    <mergeCell ref="A305:A308"/>
    <mergeCell ref="A309:A310"/>
    <mergeCell ref="A407:A417"/>
    <mergeCell ref="A262:A265"/>
    <mergeCell ref="F348:H351"/>
    <mergeCell ref="I348:I351"/>
    <mergeCell ref="J348:N348"/>
    <mergeCell ref="J349:N349"/>
    <mergeCell ref="J350:N350"/>
    <mergeCell ref="J351:N351"/>
    <mergeCell ref="B262:D265"/>
    <mergeCell ref="E262:E265"/>
    <mergeCell ref="F262:H265"/>
    <mergeCell ref="I262:I265"/>
    <mergeCell ref="A266:A267"/>
    <mergeCell ref="B266:B267"/>
    <mergeCell ref="J305:N305"/>
    <mergeCell ref="J306:N306"/>
    <mergeCell ref="J307:N307"/>
    <mergeCell ref="J308:N308"/>
    <mergeCell ref="I309:N309"/>
    <mergeCell ref="E266:E267"/>
    <mergeCell ref="F266:F267"/>
    <mergeCell ref="A268:A289"/>
    <mergeCell ref="A303:B303"/>
    <mergeCell ref="C260:N260"/>
    <mergeCell ref="B261:C261"/>
    <mergeCell ref="E261:N261"/>
    <mergeCell ref="C266:C267"/>
    <mergeCell ref="D266:D267"/>
    <mergeCell ref="B394:B395"/>
    <mergeCell ref="C394:C395"/>
    <mergeCell ref="D394:D395"/>
    <mergeCell ref="E394:E395"/>
    <mergeCell ref="F394:F395"/>
    <mergeCell ref="G394:G395"/>
    <mergeCell ref="H394:H395"/>
    <mergeCell ref="I394:N394"/>
    <mergeCell ref="H309:H310"/>
    <mergeCell ref="C346:N346"/>
    <mergeCell ref="B347:C347"/>
    <mergeCell ref="E347:N347"/>
    <mergeCell ref="B348:D351"/>
    <mergeCell ref="E348:E351"/>
    <mergeCell ref="G266:G267"/>
    <mergeCell ref="H266:H267"/>
    <mergeCell ref="I352:N352"/>
    <mergeCell ref="A311:A321"/>
    <mergeCell ref="A322:A332"/>
    <mergeCell ref="A333:A343"/>
    <mergeCell ref="G309:G310"/>
    <mergeCell ref="C303:N303"/>
    <mergeCell ref="B304:C304"/>
    <mergeCell ref="E304:N304"/>
    <mergeCell ref="E309:E310"/>
    <mergeCell ref="F309:F310"/>
    <mergeCell ref="B305:D308"/>
    <mergeCell ref="F219:H222"/>
    <mergeCell ref="I219:I222"/>
    <mergeCell ref="A182:A196"/>
    <mergeCell ref="A197:A205"/>
    <mergeCell ref="A217:B217"/>
    <mergeCell ref="C217:N217"/>
    <mergeCell ref="B218:C218"/>
    <mergeCell ref="E218:N218"/>
    <mergeCell ref="A219:A222"/>
    <mergeCell ref="H223:H224"/>
    <mergeCell ref="I223:N223"/>
    <mergeCell ref="A223:A224"/>
    <mergeCell ref="B223:B224"/>
    <mergeCell ref="C223:C224"/>
    <mergeCell ref="D223:D224"/>
    <mergeCell ref="E223:E224"/>
    <mergeCell ref="F223:F224"/>
    <mergeCell ref="G223:G224"/>
    <mergeCell ref="A225:A235"/>
    <mergeCell ref="A236:A246"/>
    <mergeCell ref="A247:A257"/>
    <mergeCell ref="A260:B260"/>
    <mergeCell ref="F176:H179"/>
    <mergeCell ref="I176:I179"/>
    <mergeCell ref="J176:N176"/>
    <mergeCell ref="J177:N177"/>
    <mergeCell ref="J178:N178"/>
    <mergeCell ref="J179:N179"/>
    <mergeCell ref="A139:A160"/>
    <mergeCell ref="A161:A171"/>
    <mergeCell ref="A174:B174"/>
    <mergeCell ref="C174:N174"/>
    <mergeCell ref="B175:C175"/>
    <mergeCell ref="E175:N175"/>
    <mergeCell ref="A176:A179"/>
    <mergeCell ref="F180:F181"/>
    <mergeCell ref="G180:G181"/>
    <mergeCell ref="H180:H181"/>
    <mergeCell ref="I180:N180"/>
    <mergeCell ref="B176:D179"/>
    <mergeCell ref="E176:E179"/>
    <mergeCell ref="A180:A181"/>
    <mergeCell ref="B180:B181"/>
    <mergeCell ref="C180:C181"/>
    <mergeCell ref="D180:D181"/>
    <mergeCell ref="E180:E181"/>
    <mergeCell ref="J133:N133"/>
    <mergeCell ref="J134:N134"/>
    <mergeCell ref="J135:N135"/>
    <mergeCell ref="J136:N136"/>
    <mergeCell ref="A96:A117"/>
    <mergeCell ref="A118:A128"/>
    <mergeCell ref="A131:B131"/>
    <mergeCell ref="C131:N131"/>
    <mergeCell ref="B132:C132"/>
    <mergeCell ref="E132:N132"/>
    <mergeCell ref="A133:A136"/>
    <mergeCell ref="F137:F138"/>
    <mergeCell ref="G137:G138"/>
    <mergeCell ref="H137:H138"/>
    <mergeCell ref="I137:N137"/>
    <mergeCell ref="B133:D136"/>
    <mergeCell ref="E133:E136"/>
    <mergeCell ref="A137:A138"/>
    <mergeCell ref="B137:B138"/>
    <mergeCell ref="C137:C138"/>
    <mergeCell ref="D137:D138"/>
    <mergeCell ref="E137:E138"/>
    <mergeCell ref="A1:B1"/>
    <mergeCell ref="C1:N1"/>
    <mergeCell ref="A2:B2"/>
    <mergeCell ref="C2:N2"/>
    <mergeCell ref="B3:C3"/>
    <mergeCell ref="E3:N3"/>
    <mergeCell ref="A4:A7"/>
    <mergeCell ref="F8:F9"/>
    <mergeCell ref="G8:G9"/>
    <mergeCell ref="H8:H9"/>
    <mergeCell ref="B4:D7"/>
    <mergeCell ref="E4:E7"/>
    <mergeCell ref="A8:A9"/>
    <mergeCell ref="B8:B9"/>
    <mergeCell ref="C8:C9"/>
    <mergeCell ref="D8:D9"/>
    <mergeCell ref="E8:E9"/>
    <mergeCell ref="H94:H95"/>
    <mergeCell ref="B219:D222"/>
    <mergeCell ref="E219:E222"/>
    <mergeCell ref="J219:N219"/>
    <mergeCell ref="J220:N220"/>
    <mergeCell ref="J221:N221"/>
    <mergeCell ref="J222:N222"/>
    <mergeCell ref="J47:N47"/>
    <mergeCell ref="J48:N48"/>
    <mergeCell ref="A10:A20"/>
    <mergeCell ref="A21:A31"/>
    <mergeCell ref="A32:A42"/>
    <mergeCell ref="A45:B45"/>
    <mergeCell ref="C45:N45"/>
    <mergeCell ref="B46:C46"/>
    <mergeCell ref="E46:N46"/>
    <mergeCell ref="F4:H7"/>
    <mergeCell ref="I4:I7"/>
    <mergeCell ref="J4:N4"/>
    <mergeCell ref="J5:N5"/>
    <mergeCell ref="J6:N6"/>
    <mergeCell ref="J7:N7"/>
    <mergeCell ref="I8:N8"/>
    <mergeCell ref="A47:A50"/>
    <mergeCell ref="B47:D50"/>
    <mergeCell ref="E47:E50"/>
    <mergeCell ref="F47:H50"/>
    <mergeCell ref="I47:I50"/>
    <mergeCell ref="J49:N49"/>
    <mergeCell ref="J50:N50"/>
    <mergeCell ref="F133:H136"/>
    <mergeCell ref="I133:I136"/>
    <mergeCell ref="A53:A74"/>
    <mergeCell ref="A75:A85"/>
    <mergeCell ref="A88:B88"/>
    <mergeCell ref="C88:N88"/>
    <mergeCell ref="B89:C89"/>
    <mergeCell ref="E89:N89"/>
    <mergeCell ref="A90:A93"/>
    <mergeCell ref="B90:D93"/>
    <mergeCell ref="E90:E93"/>
    <mergeCell ref="A94:A95"/>
    <mergeCell ref="B94:B95"/>
    <mergeCell ref="C94:C95"/>
    <mergeCell ref="D94:D95"/>
    <mergeCell ref="E94:E95"/>
    <mergeCell ref="H51:H52"/>
    <mergeCell ref="I51:N51"/>
    <mergeCell ref="A51:A52"/>
    <mergeCell ref="B51:B52"/>
    <mergeCell ref="C51:C52"/>
    <mergeCell ref="D51:D52"/>
    <mergeCell ref="E51:E52"/>
    <mergeCell ref="F51:F52"/>
    <mergeCell ref="G51:G52"/>
    <mergeCell ref="F90:H93"/>
    <mergeCell ref="I90:I93"/>
    <mergeCell ref="J90:N90"/>
    <mergeCell ref="J91:N91"/>
    <mergeCell ref="J92:N92"/>
    <mergeCell ref="J93:N93"/>
    <mergeCell ref="I94:N94"/>
    <mergeCell ref="F94:F95"/>
    <mergeCell ref="G94:G95"/>
  </mergeCells>
  <conditionalFormatting sqref="G10:G42 G53:G85 G96:G128 G139:G171 G182:G214 G225:G257 G268:G300 G311:G343 G354:G385 G396:G428 G439:G471 G482:G514 G525:G557 G568:G600 G611:G643 G654:G686 G697:G729 G740:G773 G784:G816 G827:G859 G870:G902 G913:G945 G956:G988 G999:G1031 G1042:G1074 G1085:G1117 G1128:G1160 G1171:G1203 G1214:G1246 G1257:G1289 G1300:G1332 G1343:G1375 G1386:G1418 G1429:G1461 G1472:G1504 G1515:G1547 G1558:G1590 G1601:G1633 G1644:G1676 G1687:G1719 G1730:G1762 G1773:G1805 G1816:G1848 G1859:G1891 G1902:G1934 G1945:G1977 G1988:G2020 G2031:G2063 G2074:G2106 G2117:G2149 G2160:G2192 G2203:G2235 G2246:G2278 G2289:G2321 G2332:G2364 G2375:G2407 G2418:G2450 G2461:G2493 G2504:G2536 G2547:G2579 G2590:G2622 G2633:G2665 G2676:G2708 G2719:G2751 G2762:G2794 G2805:G2837 G2848:G2880 G2891:G2923 G2934:G2966 G2977:G3009 G3020:G3052 G3063:G3095 G3106:G3138 G3149:G3181 G3192:G3224 G3235:G3267 G3278:G3310 G3321:G3353 G3364:G3396 G3407:G3439 G3450:G3482 G3493:G3525 G3536:G3568 G3579:G3611">
    <cfRule type="containsText" dxfId="1" priority="1" operator="containsText" text="INDICAR">
      <formula>NOT(ISERROR(SEARCH(("INDICAR"),(G10))))</formula>
    </cfRule>
  </conditionalFormatting>
  <conditionalFormatting sqref="N10:N42 N53:N85 N96:N128 N139:N171 N182:N214 N225:N257 N268:N300 N311:N343 N354:N385 N396:N428 N439:N471 N482:N514 N525:N557 N568:N600 N611:N643 N654:N686 N697:N729 N740:N773 N784:N816 N827:N859 N870:N902 N913:N945 N956:N988 N999:N1031 N1042:N1074 N1085:N1117 N1128:N1160 N1171:N1203 N1214:N1246 N1257:N1289 N1300:N1332 N1343:N1375 N1386:N1418 N1429:N1461 N1472:N1504 N1515:N1547 N1558:N1590 N1601:N1633 N1644:N1676 N1687:N1719 N1730:N1762 N1773:N1805 N1816:N1848 N1859:N1891 N1902:N1934 N1945:N1977 N1988:N2020 N2031:N2063 N2074:N2106 N2117:N2149 N2160:N2192 N2203:N2235 N2246:N2278 N2289:N2321 N2332:N2364 N2375:N2407 N2418:N2450 N2461:N2493 N2504:N2536 N2547:N2579 N2590:N2622 N2633:N2665 N2676:N2708 N2719:N2751 N2762:N2794 N2805:N2837 N2848:N2880 N2891:N2923 N2934:N2966 N2977:N3009 N3020:N3052 N3063:N3095 N3106:N3138 N3149:N3181 N3192:N3224 N3235:N3267 N3278:N3310 N3321:N3353 N3364:N3396 N3407:N3439 N3450:N3482 N3493:N3525 N3536:N3568 N3579:N3611">
    <cfRule type="cellIs" dxfId="0" priority="2" operator="greaterThan">
      <formula>"100%"</formula>
    </cfRule>
  </conditionalFormatting>
  <dataValidations count="3">
    <dataValidation type="list" allowBlank="1" showInputMessage="1" showErrorMessage="1" prompt="Aportes deben ser de al menos 2 años, de lo contrario es meta operativa" sqref="H10:H42 H53:H85 H96:H128 H139:H171 H182:H214 H225:H257 H268:H300 H311:H343 H354:H385 H396:H428 H439:H471 H482:H514 H525:H557 H568:H600 H611:H643 H654:H686 H697:H729 H740:H773 H784:H816 H827:H859 H870:H902 H913:H945 H956:H988 H999:H1031 H1042:H1074 H1085:H1117 H1128:H1160 H1171:H1203 H1214:H1246 H1257:H1289 H1300:H1332 H1343:H1375 H1386:H1418 H1429:H1461 H1472:H1504 H1515:H1547 H1558:H1590 H1601:H1633 H1644:H1676 H1687:H1719 H1730:H1762 H1773:H1805 H1816:H1848 H1859:H1891 H1902:H1934 H1945:H1977 H1988:H2020 H2031:H2063 H2074:H2106 H2117:H2149 H2160:H2192 H2203:H2235 H2246:H2278 H2289:H2321 H2332:H2364 H2375:H2407 H2418:H2450 H2461:H2493 H2504:H2536 H2547:H2579 H2590:H2622 H2633:H2665 H2676:H2708 H2719:H2751 H2762:H2794 H2805:H2837 H2848:H2880 H2891:H2923 H2934:H2966 H2977:H3009 H3020:H3052 H3063:H3095 H3106:H3138 H3149:H3181 H3192:H3224 H3235:H3267 H3278:H3310 H3321:H3353 H3364:H3396 H3407:H3439 H3450:H3482 H3493:H3525 H3536:H3568 H3579:H3611" xr:uid="{00000000-0002-0000-0100-000068000000}">
      <formula1>"2023 2024 2025 2026 2027,2023 2024 2025 2026,2023 2024 2025 2027,2023 2024 2026 2027,2023 2025 2026 2027,2024 2025 2026 2027,2023 2024 2025,2023 2024 2026,2023 2024 2027,2023 2025 2026,2023 2025 2027,2023 2026 2027,2024 2025 2026,2024 2026 2027,2025 2026 "&amp;"2027,2023 2024,2023 2025,2023 2026,2023 2027,2024 2025,2024 2026,2024 2027,2025 2026,2025 2027,2026 2027"</formula1>
    </dataValidation>
    <dataValidation type="decimal" allowBlank="1" showDropDown="1" showErrorMessage="1" sqref="D10:D42" xr:uid="{00000000-0002-0000-0100-000071000000}">
      <formula1>1</formula1>
      <formula2>30</formula2>
    </dataValidation>
    <dataValidation type="list" allowBlank="1" sqref="G10:G42 G53:G85 G96:G128 G139:G171 G182:G214 G225:G257 G268:G300 G311:G343 G354:G385 G396:G428 G439:G471 G482:G514 G525:G557 G568:G600 G611:G643 G654:G686 G697:G729 G740:G773 G784:G816 G827:G859 G870:G902 G913:G945 G956:G988 G999:G1031 G1042:G1074 G1085:G1117 G1128:G1160 G1171:G1203 G1214:G1246 G1257:G1289 G1300:G1332 G1343:G1375 G1386:G1418 G1429:G1461 G1472:G1504 G1515:G1547 G1558:G1590 G1601:G1633 G1644:G1676 G1687:G1719 G1730:G1762 G1773:G1805 G1816:G1848 G1859:G1891 G1902:G1934 G1945:G1977 G1988:G2020 G2031:G2063 G2074:G2106 G2117:G2149 G2160:G2192 G2203:G2235 G2246:G2278 G2289:G2321 G2332:G2364 G2375:G2407 G2418:G2450 G2461:G2493 G2504:G2536 G2547:G2579 G2590:G2622 G2633:G2665 G2676:G2708 G2719:G2751 G2762:G2794 G2805:G2837 G2848:G2880 G2891:G2923 G2934:G2966 G2977:G3009 G3020:G3052 G3063:G3095 G3106:G3138 G3149:G3181 G3192:G3224 G3235:G3267 G3278:G3310 G3321:G3353 G3364:G3396 G3407:G3439 G3450:G3482 G3493:G3525 G3536:G3568 G3579:G3611" xr:uid="{00000000-0002-0000-0100-00009D000000}">
      <formula1>"5hrs,10hrs,20hrs,30hrs,40hrs"</formula1>
    </dataValidation>
  </dataValidations>
  <printOptions horizontalCentered="1" gridLines="1"/>
  <pageMargins left="0.7" right="0.7" top="0.75" bottom="0.75" header="0" footer="0"/>
  <pageSetup paperSize="9" fitToHeight="0" pageOrder="overThenDown" orientation="landscape" cellComments="atEnd"/>
  <legacyDrawing r:id="rId1"/>
  <extLst>
    <ext xmlns:x14="http://schemas.microsoft.com/office/spreadsheetml/2009/9/main" uri="{CCE6A557-97BC-4b89-ADB6-D9C93CAAB3DF}">
      <x14:dataValidations xmlns:xm="http://schemas.microsoft.com/office/excel/2006/main" count="171">
        <x14:dataValidation type="list" allowBlank="1" xr:uid="{00000000-0002-0000-0100-000000000000}">
          <x14:formula1>
            <xm:f>BASE_DATOS!$AD$869:$AD$886</xm:f>
          </x14:formula1>
          <xm:sqref>B2068</xm:sqref>
        </x14:dataValidation>
        <x14:dataValidation type="list" allowBlank="1" xr:uid="{00000000-0002-0000-0100-000001000000}">
          <x14:formula1>
            <xm:f>BASE_DATOS!$AD$1031:$AD$1048</xm:f>
          </x14:formula1>
          <xm:sqref>B2455</xm:sqref>
        </x14:dataValidation>
        <x14:dataValidation type="list" allowBlank="1" xr:uid="{00000000-0002-0000-0100-000002000000}">
          <x14:formula1>
            <xm:f>BASE_DATOS!$AD$652:$AD$669</xm:f>
          </x14:formula1>
          <xm:sqref>B1552</xm:sqref>
        </x14:dataValidation>
        <x14:dataValidation type="list" allowBlank="1" xr:uid="{00000000-0002-0000-0100-000003000000}">
          <x14:formula1>
            <xm:f>BASE_DATOS!$AD$364:$AD$381</xm:f>
          </x14:formula1>
          <xm:sqref>B864</xm:sqref>
        </x14:dataValidation>
        <x14:dataValidation type="list" allowBlank="1" xr:uid="{00000000-0002-0000-0100-000004000000}">
          <x14:formula1>
            <xm:f>BASE_DATOS!$AD$1121:$AD$1138</xm:f>
          </x14:formula1>
          <xm:sqref>B2670</xm:sqref>
        </x14:dataValidation>
        <x14:dataValidation type="list" allowBlank="1" showErrorMessage="1" xr:uid="{00000000-0002-0000-0100-000005000000}">
          <x14:formula1>
            <xm:f>BASE_DATOS!$AB$420:$AB$435</xm:f>
          </x14:formula1>
          <xm:sqref>B992</xm:sqref>
        </x14:dataValidation>
        <x14:dataValidation type="list" allowBlank="1" showErrorMessage="1" xr:uid="{00000000-0002-0000-0100-000006000000}">
          <x14:formula1>
            <xm:f>BASE_DATOS!$AB$708:$AB$723</xm:f>
          </x14:formula1>
          <xm:sqref>B1680</xm:sqref>
        </x14:dataValidation>
        <x14:dataValidation type="list" allowBlank="1" showErrorMessage="1" xr:uid="{00000000-0002-0000-0100-000007000000}">
          <x14:formula1>
            <xm:f>BASE_DATOS!$AB$528:$AB$543</xm:f>
          </x14:formula1>
          <xm:sqref>B1250</xm:sqref>
        </x14:dataValidation>
        <x14:dataValidation type="list" allowBlank="1" xr:uid="{00000000-0002-0000-0100-000008000000}">
          <x14:formula1>
            <xm:f>BASE_DATOS!$AD$995:$AD$1012</xm:f>
          </x14:formula1>
          <xm:sqref>B2369</xm:sqref>
        </x14:dataValidation>
        <x14:dataValidation type="list" allowBlank="1" xr:uid="{00000000-0002-0000-0100-000009000000}">
          <x14:formula1>
            <xm:f>BASE_DATOS!$AD$761:$AD$778</xm:f>
          </x14:formula1>
          <xm:sqref>B1810</xm:sqref>
        </x14:dataValidation>
        <x14:dataValidation type="list" allowBlank="1" xr:uid="{00000000-0002-0000-0100-00000A000000}">
          <x14:formula1>
            <xm:f>BASE_DATOS!$AD$544:$AD$561</xm:f>
          </x14:formula1>
          <xm:sqref>B1294</xm:sqref>
        </x14:dataValidation>
        <x14:dataValidation type="list" allowBlank="1" showErrorMessage="1" xr:uid="{00000000-0002-0000-0100-00000B000000}">
          <x14:formula1>
            <xm:f>BASE_DATOS!$AB$600:$AB$615</xm:f>
          </x14:formula1>
          <xm:sqref>B1422</xm:sqref>
        </x14:dataValidation>
        <x14:dataValidation type="list" allowBlank="1" xr:uid="{00000000-0002-0000-0100-00000C000000}">
          <x14:formula1>
            <xm:f>BASE_DATOS!$AD$1427:$AD$1443</xm:f>
          </x14:formula1>
          <xm:sqref>B3401</xm:sqref>
        </x14:dataValidation>
        <x14:dataValidation type="list" allowBlank="1" showErrorMessage="1" xr:uid="{00000000-0002-0000-0100-00000D000000}">
          <x14:formula1>
            <xm:f>BASE_DATOS!$AB$240:$AB$255</xm:f>
          </x14:formula1>
          <xm:sqref>B561</xm:sqref>
        </x14:dataValidation>
        <x14:dataValidation type="list" allowBlank="1" xr:uid="{00000000-0002-0000-0100-00000E000000}">
          <x14:formula1>
            <xm:f>BASE_DATOS!$AD$1499:$AD$1515</xm:f>
          </x14:formula1>
          <xm:sqref>B3573</xm:sqref>
        </x14:dataValidation>
        <x14:dataValidation type="list" allowBlank="1" showErrorMessage="1" xr:uid="{00000000-0002-0000-0100-00000F000000}">
          <x14:formula1>
            <xm:f>BASE_DATOS!$AB$799:$AB$814</xm:f>
          </x14:formula1>
          <xm:sqref>B1895</xm:sqref>
        </x14:dataValidation>
        <x14:dataValidation type="list" allowBlank="1" showErrorMessage="1" xr:uid="{00000000-0002-0000-0100-000010000000}">
          <x14:formula1>
            <xm:f>BASE_DATOS!$AB$4:$AB$18</xm:f>
          </x14:formula1>
          <xm:sqref>B3</xm:sqref>
        </x14:dataValidation>
        <x14:dataValidation type="list" allowBlank="1" showErrorMessage="1" xr:uid="{00000000-0002-0000-0100-000011000000}">
          <x14:formula1>
            <xm:f>BASE_DATOS!$AB$817:$AB$832</xm:f>
          </x14:formula1>
          <xm:sqref>B1938</xm:sqref>
        </x14:dataValidation>
        <x14:dataValidation type="list" allowBlank="1" xr:uid="{00000000-0002-0000-0100-000012000000}">
          <x14:formula1>
            <xm:f>BASE_DATOS!$AD$112:$AD$129</xm:f>
          </x14:formula1>
          <xm:sqref>B262</xm:sqref>
        </x14:dataValidation>
        <x14:dataValidation type="list" allowBlank="1" xr:uid="{00000000-0002-0000-0100-000013000000}">
          <x14:formula1>
            <xm:f>BASE_DATOS!$AD$670:$AD$687</xm:f>
          </x14:formula1>
          <xm:sqref>B1595</xm:sqref>
        </x14:dataValidation>
        <x14:dataValidation type="list" allowBlank="1" xr:uid="{00000000-0002-0000-0100-000014000000}">
          <x14:formula1>
            <xm:f>BASE_DATOS!$AD$1463:$AD$1479</xm:f>
          </x14:formula1>
          <xm:sqref>B3444 B3487</xm:sqref>
        </x14:dataValidation>
        <x14:dataValidation type="list" allowBlank="1" showErrorMessage="1" xr:uid="{00000000-0002-0000-0100-000015000000}">
          <x14:formula1>
            <xm:f>BASE_DATOS!$AB$943:$AB$958</xm:f>
          </x14:formula1>
          <xm:sqref>B2239</xm:sqref>
        </x14:dataValidation>
        <x14:dataValidation type="list" allowBlank="1" showErrorMessage="1" xr:uid="{00000000-0002-0000-0100-000016000000}">
          <x14:formula1>
            <xm:f>BASE_DATOS!$AB$348:$AB$363</xm:f>
          </x14:formula1>
          <xm:sqref>B820</xm:sqref>
        </x14:dataValidation>
        <x14:dataValidation type="list" allowBlank="1" showErrorMessage="1" xr:uid="{00000000-0002-0000-0100-000017000000}">
          <x14:formula1>
            <xm:f>BASE_DATOS!$AB$168:$AB$183</xm:f>
          </x14:formula1>
          <xm:sqref>B389</xm:sqref>
        </x14:dataValidation>
        <x14:dataValidation type="list" allowBlank="1" xr:uid="{00000000-0002-0000-0100-000018000000}">
          <x14:formula1>
            <xm:f>BASE_DATOS!$AD$941:$AD$958</xm:f>
          </x14:formula1>
          <xm:sqref>B2240</xm:sqref>
        </x14:dataValidation>
        <x14:dataValidation type="list" allowBlank="1" showErrorMessage="1" xr:uid="{00000000-0002-0000-0100-000019000000}">
          <x14:formula1>
            <xm:f>BASE_DATOS!$AB$997:$AB$1012</xm:f>
          </x14:formula1>
          <xm:sqref>B2368</xm:sqref>
        </x14:dataValidation>
        <x14:dataValidation type="list" allowBlank="1" showErrorMessage="1" xr:uid="{00000000-0002-0000-0100-00001A000000}">
          <x14:formula1>
            <xm:f>BASE_DATOS!$AB$835:$AB$850</xm:f>
          </x14:formula1>
          <xm:sqref>B1981</xm:sqref>
        </x14:dataValidation>
        <x14:dataValidation type="list" allowBlank="1" xr:uid="{00000000-0002-0000-0100-00001B000000}">
          <x14:formula1>
            <xm:f>BASE_DATOS!R$2:R$8</xm:f>
          </x14:formula1>
          <xm:sqref>F10:F42 F53:F85 F96:F128 F139:F171 F182:F214 F225:F257 F268:F300 F311:F343 F354:F385 F396:F428 F439:F471 F482:F514 F525:F557 F568:F600 F611:F643 F654:F686 F697:F729 F740:F773 F784:F816 F827:F859 F870:F902 F913:F945 F956:F988 F999:F1031 F1042:F1074 F1085:F1117 F1128:F1160 F1171:F1203 F1214:F1246 F1257:F1289 F1300:F1332 F1343:F1375 F1386:F1418 F1429:F1461 F1472:F1504 F1515:F1547 F1558:F1590 F1601:F1633 F1644:F1676 F1687:F1719 F1730:F1762 F1773:F1805 F1816:F1848 F1859:F1891 F1902:F1934 F1945:F1977 F1988:F2020 F2031:F2063 F2074:F2106 F2117:F2149 F2160:F2192 F2203:F2235 F2246:F2278 F2289:F2321 F2332:F2364 F2375:F2407 F2418:F2450 F2461:F2493 F2504:F2536 F2547:F2579 F2590:F2622 F2633:F2665 F2676:F2708 F2719:F2751 F2762:F2794 F2805:F2837 F2848:F2880 F2891:F2923 F2934:F2966 F2977:F3009 F3020:F3052 F3063:F3095 F3106:F3138 F3149:F3181 F3192:F3224 F3235:F3267 F3278:F3310 F3321:F3353 F3364:F3396 F3407:F3439 F3450:F3482 F3493:F3525 F3536:F3568 F3579:F3611</xm:sqref>
        </x14:dataValidation>
        <x14:dataValidation type="list" allowBlank="1" showErrorMessage="1" xr:uid="{00000000-0002-0000-0100-00001C000000}">
          <x14:formula1>
            <xm:f>BASE_DATOS!$AB$1375:$AB$1390</xm:f>
          </x14:formula1>
          <xm:sqref>B3271</xm:sqref>
        </x14:dataValidation>
        <x14:dataValidation type="list" allowBlank="1" showErrorMessage="1" xr:uid="{00000000-0002-0000-0100-00001D000000}">
          <x14:formula1>
            <xm:f>BASE_DATOS!$AB$1195:$AB$1210</xm:f>
          </x14:formula1>
          <xm:sqref>B2841</xm:sqref>
        </x14:dataValidation>
        <x14:dataValidation type="list" allowBlank="1" showErrorMessage="1" xr:uid="{00000000-0002-0000-0100-00001E000000}">
          <x14:formula1>
            <xm:f>BASE_DATOS!$AB$1249:$AB$1266</xm:f>
          </x14:formula1>
          <xm:sqref>B2970</xm:sqref>
        </x14:dataValidation>
        <x14:dataValidation type="list" allowBlank="1" showErrorMessage="1" xr:uid="{00000000-0002-0000-0100-00001F000000}">
          <x14:formula1>
            <xm:f>BASE_DATOS!$AB$1285:$AB$1300</xm:f>
          </x14:formula1>
          <xm:sqref>B3056</xm:sqref>
        </x14:dataValidation>
        <x14:dataValidation type="list" allowBlank="1" xr:uid="{00000000-0002-0000-0100-000020000000}">
          <x14:formula1>
            <xm:f>BASE_DATOS!$AD$472:$AD$489</xm:f>
          </x14:formula1>
          <xm:sqref>B1122</xm:sqref>
        </x14:dataValidation>
        <x14:dataValidation type="list" allowBlank="1" xr:uid="{00000000-0002-0000-0100-000021000000}">
          <x14:formula1>
            <xm:f>BASE_DATOS!$AD$887:$AD$904</xm:f>
          </x14:formula1>
          <xm:sqref>B2111</xm:sqref>
        </x14:dataValidation>
        <x14:dataValidation type="list" allowBlank="1" showErrorMessage="1" xr:uid="{00000000-0002-0000-0100-000022000000}">
          <x14:formula1>
            <xm:f>BASE_DATOS!$AB$546:$AB$561</xm:f>
          </x14:formula1>
          <xm:sqref>B1293</xm:sqref>
        </x14:dataValidation>
        <x14:dataValidation type="list" allowBlank="1" showErrorMessage="1" xr:uid="{00000000-0002-0000-0100-000023000000}">
          <x14:formula1>
            <xm:f>BASE_DATOS!$AB$366:$AB$381</xm:f>
          </x14:formula1>
          <xm:sqref>B863</xm:sqref>
        </x14:dataValidation>
        <x14:dataValidation type="list" allowBlank="1" xr:uid="{00000000-0002-0000-0100-000024000000}">
          <x14:formula1>
            <xm:f>BASE_DATOS!$AD$688:$AD$705</xm:f>
          </x14:formula1>
          <xm:sqref>B1638</xm:sqref>
        </x14:dataValidation>
        <x14:dataValidation type="list" allowBlank="1" xr:uid="{00000000-0002-0000-0100-000025000000}">
          <x14:formula1>
            <xm:f>BASE_DATOS!$AD$725:$AD$742</xm:f>
          </x14:formula1>
          <xm:sqref>B1724</xm:sqref>
        </x14:dataValidation>
        <x14:dataValidation type="list" allowBlank="1" xr:uid="{00000000-0002-0000-0100-000026000000}">
          <x14:formula1>
            <xm:f>BASE_DATOS!$AD$40:$AD$56</xm:f>
          </x14:formula1>
          <xm:sqref>B90</xm:sqref>
        </x14:dataValidation>
        <x14:dataValidation type="list" allowBlank="1" xr:uid="{00000000-0002-0000-0100-000027000000}">
          <x14:formula1>
            <xm:f>BASE_DATOS!$AD$328:$AD$345</xm:f>
          </x14:formula1>
          <xm:sqref>B778</xm:sqref>
        </x14:dataValidation>
        <x14:dataValidation type="list" allowBlank="1" showErrorMessage="1" xr:uid="{00000000-0002-0000-0100-000028000000}">
          <x14:formula1>
            <xm:f>BASE_DATOS!$AB$1411:$AB$1425</xm:f>
          </x14:formula1>
          <xm:sqref>B3357</xm:sqref>
        </x14:dataValidation>
        <x14:dataValidation type="list" allowBlank="1" xr:uid="{00000000-0002-0000-0100-000029000000}">
          <x14:formula1>
            <xm:f>BASE_DATOS!$AD$238:$AD$255</xm:f>
          </x14:formula1>
          <xm:sqref>B562</xm:sqref>
        </x14:dataValidation>
        <x14:dataValidation type="list" allowBlank="1" xr:uid="{00000000-0002-0000-0100-00002A000000}">
          <x14:formula1>
            <xm:f>BASE_DATOS!$AD$418:$AD$435</xm:f>
          </x14:formula1>
          <xm:sqref>B993</xm:sqref>
        </x14:dataValidation>
        <x14:dataValidation type="list" allowBlank="1" xr:uid="{00000000-0002-0000-0100-00002B000000}">
          <x14:formula1>
            <xm:f>BASE_DATOS!$AD$490:$AD$507</xm:f>
          </x14:formula1>
          <xm:sqref>B1165</xm:sqref>
        </x14:dataValidation>
        <x14:dataValidation type="list" allowBlank="1" showErrorMessage="1" xr:uid="{00000000-0002-0000-0100-00002C000000}">
          <x14:formula1>
            <xm:f>BASE_DATOS!$AB$42:$AB$57</xm:f>
          </x14:formula1>
          <xm:sqref>B89</xm:sqref>
        </x14:dataValidation>
        <x14:dataValidation type="list" allowBlank="1" showErrorMessage="1" xr:uid="{00000000-0002-0000-0100-00002D000000}">
          <x14:formula1>
            <xm:f>BASE_DATOS!$AB$1213:$AB$1228</xm:f>
          </x14:formula1>
          <xm:sqref>B2884</xm:sqref>
        </x14:dataValidation>
        <x14:dataValidation type="list" allowBlank="1" showErrorMessage="1" xr:uid="{00000000-0002-0000-0100-00002E000000}">
          <x14:formula1>
            <xm:f>BASE_DATOS!$AB$1465:$AB$1477</xm:f>
          </x14:formula1>
          <xm:sqref>B3486</xm:sqref>
        </x14:dataValidation>
        <x14:dataValidation type="list" allowBlank="1" xr:uid="{00000000-0002-0000-0100-00002F000000}">
          <x14:formula1>
            <xm:f>BASE_DATOS!$AD$76:$AD$91</xm:f>
          </x14:formula1>
          <xm:sqref>B176</xm:sqref>
        </x14:dataValidation>
        <x14:dataValidation type="list" allowBlank="1" xr:uid="{00000000-0002-0000-0100-000030000000}">
          <x14:formula1>
            <xm:f>BASE_DATOS!$AD$1013:$AD$1030</xm:f>
          </x14:formula1>
          <xm:sqref>B2412</xm:sqref>
        </x14:dataValidation>
        <x14:dataValidation type="list" allowBlank="1" xr:uid="{00000000-0002-0000-0100-000031000000}">
          <x14:formula1>
            <xm:f>BASE_DATOS!$AD$1265:$AD$1282</xm:f>
          </x14:formula1>
          <xm:sqref>B3014</xm:sqref>
        </x14:dataValidation>
        <x14:dataValidation type="list" allowBlank="1" showErrorMessage="1" xr:uid="{00000000-0002-0000-0100-000032000000}">
          <x14:formula1>
            <xm:f>BASE_DATOS!$AB$1033:$AB$1048</xm:f>
          </x14:formula1>
          <xm:sqref>B2454</xm:sqref>
        </x14:dataValidation>
        <x14:dataValidation type="list" allowBlank="1" xr:uid="{00000000-0002-0000-0100-000033000000}">
          <x14:formula1>
            <xm:f>BASE_DATOS!$AD$292:$AD$309</xm:f>
          </x14:formula1>
          <xm:sqref>B691</xm:sqref>
        </x14:dataValidation>
        <x14:dataValidation type="list" allowBlank="1" xr:uid="{00000000-0002-0000-0100-000034000000}">
          <x14:formula1>
            <xm:f>BASE_DATOS!$AD$743:$AD$760</xm:f>
          </x14:formula1>
          <xm:sqref>B1767</xm:sqref>
        </x14:dataValidation>
        <x14:dataValidation type="list" allowBlank="1" showErrorMessage="1" xr:uid="{00000000-0002-0000-0100-000035000000}">
          <x14:formula1>
            <xm:f>BASE_DATOS!$AB$1339:$AB$1354</xm:f>
          </x14:formula1>
          <xm:sqref>B3185</xm:sqref>
        </x14:dataValidation>
        <x14:dataValidation type="list" allowBlank="1" xr:uid="{00000000-0002-0000-0100-000036000000}">
          <x14:formula1>
            <xm:f>BASE_DATOS!$AD$346:$AD$363</xm:f>
          </x14:formula1>
          <xm:sqref>B821</xm:sqref>
        </x14:dataValidation>
        <x14:dataValidation type="list" allowBlank="1" showErrorMessage="1" xr:uid="{00000000-0002-0000-0100-000037000000}">
          <x14:formula1>
            <xm:f>BASE_DATOS!$AB$402:$AB$417</xm:f>
          </x14:formula1>
          <xm:sqref>B949</xm:sqref>
        </x14:dataValidation>
        <x14:dataValidation type="list" allowBlank="1" showErrorMessage="1" xr:uid="{00000000-0002-0000-0100-000038000000}">
          <x14:formula1>
            <xm:f>BASE_DATOS!$AB$150:$AB$165</xm:f>
          </x14:formula1>
          <xm:sqref>B347</xm:sqref>
        </x14:dataValidation>
        <x14:dataValidation type="list" allowBlank="1" showErrorMessage="1" xr:uid="{00000000-0002-0000-0100-000039000000}">
          <x14:formula1>
            <xm:f>BASE_DATOS!$AB$114:$AB$129</xm:f>
          </x14:formula1>
          <xm:sqref>B261</xm:sqref>
        </x14:dataValidation>
        <x14:dataValidation type="list" allowBlank="1" xr:uid="{00000000-0002-0000-0100-00003A000000}">
          <x14:formula1>
            <xm:f>BASE_DATOS!$AD$833:$AD$850</xm:f>
          </x14:formula1>
          <xm:sqref>B1982</xm:sqref>
        </x14:dataValidation>
        <x14:dataValidation type="list" allowBlank="1" xr:uid="{00000000-0002-0000-0100-00003B000000}">
          <x14:formula1>
            <xm:f>BASE_DATOS!$AD$634:$AD$651</xm:f>
          </x14:formula1>
          <xm:sqref>B1509</xm:sqref>
        </x14:dataValidation>
        <x14:dataValidation type="list" allowBlank="1" showErrorMessage="1" xr:uid="{00000000-0002-0000-0100-00003C000000}">
          <x14:formula1>
            <xm:f>BASE_DATOS!$AB$60:$AB$76</xm:f>
          </x14:formula1>
          <xm:sqref>B132</xm:sqref>
        </x14:dataValidation>
        <x14:dataValidation type="list" allowBlank="1" showErrorMessage="1" xr:uid="{00000000-0002-0000-0100-00003D000000}">
          <x14:formula1>
            <xm:f>BASE_DATOS!$AB1159:$AB$1174</xm:f>
          </x14:formula1>
          <xm:sqref>B2755</xm:sqref>
        </x14:dataValidation>
        <x14:dataValidation type="list" allowBlank="1" showErrorMessage="1" xr:uid="{00000000-0002-0000-0100-00003E000000}">
          <x14:formula1>
            <xm:f>BASE_DATOS!$AB$1321:$AB$1336</xm:f>
          </x14:formula1>
          <xm:sqref>B3142</xm:sqref>
        </x14:dataValidation>
        <x14:dataValidation type="list" allowBlank="1" xr:uid="{00000000-0002-0000-0100-00003F000000}">
          <x14:formula1>
            <xm:f>BASE_DATOS!$AD$166:$AD$183</xm:f>
          </x14:formula1>
          <xm:sqref>B390</xm:sqref>
        </x14:dataValidation>
        <x14:dataValidation type="list" allowBlank="1" xr:uid="{00000000-0002-0000-0100-000040000000}">
          <x14:formula1>
            <xm:f>BASE_DATOS!$AD$905:$AD$922</xm:f>
          </x14:formula1>
          <xm:sqref>B2154</xm:sqref>
        </x14:dataValidation>
        <x14:dataValidation type="list" allowBlank="1" xr:uid="{00000000-0002-0000-0100-000041000000}">
          <x14:formula1>
            <xm:f>BASE_DATOS!$AD$923:$AD$940</xm:f>
          </x14:formula1>
          <xm:sqref>B2197</xm:sqref>
        </x14:dataValidation>
        <x14:dataValidation type="list" allowBlank="1" xr:uid="{00000000-0002-0000-0100-000042000000}">
          <x14:formula1>
            <xm:f>BASE_DATOS!$AD$148:$AD$165</xm:f>
          </x14:formula1>
          <xm:sqref>B348</xm:sqref>
        </x14:dataValidation>
        <x14:dataValidation type="list" allowBlank="1" xr:uid="{00000000-0002-0000-0100-000043000000}">
          <x14:formula1>
            <xm:f>BASE_DATOS!$AD$508:$AD$525</xm:f>
          </x14:formula1>
          <xm:sqref>B1208</xm:sqref>
        </x14:dataValidation>
        <x14:dataValidation type="list" allowBlank="1" xr:uid="{00000000-0002-0000-0100-000044000000}">
          <x14:formula1>
            <xm:f>BASE_DATOS!$AD$526:$AD$543</xm:f>
          </x14:formula1>
          <xm:sqref>B1251</xm:sqref>
        </x14:dataValidation>
        <x14:dataValidation type="list" allowBlank="1" showErrorMessage="1" xr:uid="{00000000-0002-0000-0100-000045000000}">
          <x14:formula1>
            <xm:f>BASE_DATOS!$AB$204:$AB$219</xm:f>
          </x14:formula1>
          <xm:sqref>B475</xm:sqref>
        </x14:dataValidation>
        <x14:dataValidation type="list" allowBlank="1" showErrorMessage="1" xr:uid="{00000000-0002-0000-0100-000046000000}">
          <x14:formula1>
            <xm:f>BASE_DATOS!$AB$979:$AB$994</xm:f>
          </x14:formula1>
          <xm:sqref>B2325</xm:sqref>
        </x14:dataValidation>
        <x14:dataValidation type="list" allowBlank="1" xr:uid="{00000000-0002-0000-0100-000047000000}">
          <x14:formula1>
            <xm:f>BASE_DATOS!$AD$21:$AD$38</xm:f>
          </x14:formula1>
          <xm:sqref>B47</xm:sqref>
        </x14:dataValidation>
        <x14:dataValidation type="list" allowBlank="1" xr:uid="{00000000-0002-0000-0100-000048000000}">
          <x14:formula1>
            <xm:f>BASE_DATOS!$AD$1157:$AD$1174</xm:f>
          </x14:formula1>
          <xm:sqref>B2756</xm:sqref>
        </x14:dataValidation>
        <x14:dataValidation type="list" allowBlank="1" showErrorMessage="1" xr:uid="{00000000-0002-0000-0100-000049000000}">
          <x14:formula1>
            <xm:f>BASE_DATOS!$AB$222:$AB$237</xm:f>
          </x14:formula1>
          <xm:sqref>B518</xm:sqref>
        </x14:dataValidation>
        <x14:dataValidation type="list" allowBlank="1" showErrorMessage="1" xr:uid="{00000000-0002-0000-0100-00004A000000}">
          <x14:formula1>
            <xm:f>BASE_DATOS!$AB$312:$AB$327</xm:f>
          </x14:formula1>
          <xm:sqref>B733</xm:sqref>
        </x14:dataValidation>
        <x14:dataValidation type="list" allowBlank="1" showErrorMessage="1" xr:uid="{00000000-0002-0000-0100-00004B000000}">
          <x14:formula1>
            <xm:f>BASE_DATOS!$AB$1141:$AB$1156</xm:f>
          </x14:formula1>
          <xm:sqref>B2712</xm:sqref>
        </x14:dataValidation>
        <x14:dataValidation type="list" allowBlank="1" xr:uid="{00000000-0002-0000-0100-00004C000000}">
          <x14:formula1>
            <xm:f>BASE_DATOS!$AD$1211:$AD$1228</xm:f>
          </x14:formula1>
          <xm:sqref>B2885</xm:sqref>
        </x14:dataValidation>
        <x14:dataValidation type="list" allowBlank="1" xr:uid="{00000000-0002-0000-0100-00004D000000}">
          <x14:formula1>
            <xm:f>BASE_DATOS!$AD$815:$AD$832</xm:f>
          </x14:formula1>
          <xm:sqref>B1939</xm:sqref>
        </x14:dataValidation>
        <x14:dataValidation type="list" allowBlank="1" showErrorMessage="1" xr:uid="{00000000-0002-0000-0100-00004E000000}">
          <x14:formula1>
            <xm:f>BASE_DATOS!$AB$1429:$AB$1443</xm:f>
          </x14:formula1>
          <xm:sqref>B3400</xm:sqref>
        </x14:dataValidation>
        <x14:dataValidation type="list" allowBlank="1" xr:uid="{00000000-0002-0000-0100-00004F000000}">
          <x14:formula1>
            <xm:f>BASE_DATOS!$AD$256:$AD$273</xm:f>
          </x14:formula1>
          <xm:sqref>B605</xm:sqref>
        </x14:dataValidation>
        <x14:dataValidation type="list" allowBlank="1" xr:uid="{00000000-0002-0000-0100-000050000000}">
          <x14:formula1>
            <xm:f>BASE_DATOS!$AD$436:$AD$453</xm:f>
          </x14:formula1>
          <xm:sqref>B1036</xm:sqref>
        </x14:dataValidation>
        <x14:dataValidation type="list" allowBlank="1" xr:uid="{00000000-0002-0000-0100-000051000000}">
          <x14:formula1>
            <xm:f>BASE_DATOS!$AD$616:$AD$633</xm:f>
          </x14:formula1>
          <xm:sqref>B1466</xm:sqref>
        </x14:dataValidation>
        <x14:dataValidation type="list" allowBlank="1" xr:uid="{00000000-0002-0000-0100-000052000000}">
          <x14:formula1>
            <xm:f>BASE_DATOS!$AD$706:$AD$723</xm:f>
          </x14:formula1>
          <xm:sqref>B1681</xm:sqref>
        </x14:dataValidation>
        <x14:dataValidation type="list" allowBlank="1" xr:uid="{00000000-0002-0000-0100-000053000000}">
          <x14:formula1>
            <xm:f>BASE_DATOS!$AD$1337:$AD$1354</xm:f>
          </x14:formula1>
          <xm:sqref>B3186</xm:sqref>
        </x14:dataValidation>
        <x14:dataValidation type="list" allowBlank="1" xr:uid="{00000000-0002-0000-0100-000054000000}">
          <x14:formula1>
            <xm:f>BASE_DATOS!$AD$2:$AD$18</xm:f>
          </x14:formula1>
          <xm:sqref>B4</xm:sqref>
        </x14:dataValidation>
        <x14:dataValidation type="list" allowBlank="1" showErrorMessage="1" xr:uid="{00000000-0002-0000-0100-000055000000}">
          <x14:formula1>
            <xm:f>BASE_DATOS!$AB$1267:$AB$1282</xm:f>
          </x14:formula1>
          <xm:sqref>B3013</xm:sqref>
        </x14:dataValidation>
        <x14:dataValidation type="list" allowBlank="1" showErrorMessage="1" xr:uid="{00000000-0002-0000-0100-000056000000}">
          <x14:formula1>
            <xm:f>BASE_DATOS!$AB$492:$AB$507</xm:f>
          </x14:formula1>
          <xm:sqref>B1164</xm:sqref>
        </x14:dataValidation>
        <x14:dataValidation type="list" allowBlank="1" showErrorMessage="1" xr:uid="{00000000-0002-0000-0100-000057000000}">
          <x14:formula1>
            <xm:f>BASE_DATOS!$AB$618:$AB$633</xm:f>
          </x14:formula1>
          <xm:sqref>B1465</xm:sqref>
        </x14:dataValidation>
        <x14:dataValidation type="list" allowBlank="1" xr:uid="{00000000-0002-0000-0100-000058000000}">
          <x14:formula1>
            <xm:f>BASE_DATOS!$AD$1049:$AD$1066</xm:f>
          </x14:formula1>
          <xm:sqref>B2498</xm:sqref>
        </x14:dataValidation>
        <x14:dataValidation type="list" allowBlank="1" xr:uid="{00000000-0002-0000-0100-000059000000}">
          <x14:formula1>
            <xm:f>BASE_DATOS!$AD$1481:$AD$1497</xm:f>
          </x14:formula1>
          <xm:sqref>B3530</xm:sqref>
        </x14:dataValidation>
        <x14:dataValidation type="list" allowBlank="1" xr:uid="{00000000-0002-0000-0100-00005A000000}">
          <x14:formula1>
            <xm:f>BASE_DATOS!$AD$1247:$AD$1266</xm:f>
          </x14:formula1>
          <xm:sqref>B2971</xm:sqref>
        </x14:dataValidation>
        <x14:dataValidation type="list" allowBlank="1" showErrorMessage="1" xr:uid="{00000000-0002-0000-0100-00005B000000}">
          <x14:formula1>
            <xm:f>BASE_DATOS!$AB$510:$AB$525</xm:f>
          </x14:formula1>
          <xm:sqref>B1207</xm:sqref>
        </x14:dataValidation>
        <x14:dataValidation type="list" allowBlank="1" showErrorMessage="1" xr:uid="{00000000-0002-0000-0100-00005C000000}">
          <x14:formula1>
            <xm:f>BASE_DATOS!$AB$1015:$AB$1030</xm:f>
          </x14:formula1>
          <xm:sqref>B2411</xm:sqref>
        </x14:dataValidation>
        <x14:dataValidation type="list" allowBlank="1" xr:uid="{00000000-0002-0000-0100-00005D000000}">
          <x14:formula1>
            <xm:f>BASE_DATOS!$AD$1373:$AD$1390</xm:f>
          </x14:formula1>
          <xm:sqref>B3272</xm:sqref>
        </x14:dataValidation>
        <x14:dataValidation type="list" allowBlank="1" xr:uid="{00000000-0002-0000-0100-00005E000000}">
          <x14:formula1>
            <xm:f>BASE_DATOS!$C$14:$C$26</xm:f>
          </x14:formula1>
          <xm:sqref>B10:B42 B53:B85 B96:B128 B139:B171 B182:B214 B225:B257 B268:B300 B311:B343 B354:B385 B396:B428 B439:B471 B482:B514 B525:B557 B568:B600 B611:B643 B654:B686 B697:B729 B740:B773 B784:B816 B827:B859 B870:B902 B913:B945 B956:B988 B999:B1031 B1042:B1074 B1085:B1117 B1128:B1160 B1171:B1203 B1214:B1246 B1257:B1289 B1300:B1332 B1343:B1375 B1386:B1418 B1429:B1461 B1472:B1504 B1515:B1547 B1558:B1590 B1601:B1633 B1644:B1676 B1687:B1719 B1730:B1762 B1773:B1805 B1816:B1848 B1859:B1891 B1902:B1934 B1945:B1977 B1988:B2020 B2031:B2063 B2074:B2106 B2117:B2149 B2160:B2192 B2203:B2235 B2246:B2278 B2289:B2321 B2332:B2364 B2375:B2407 B2418:B2450 B2461:B2493 B2504:B2536 B2547:B2579 B2590:B2622 B2633:B2665 B2676:B2708 B2719:B2751 B2762:B2794 B2805:B2837 B2848:B2880 B2891:B2923 B2934:B2966 B2977:B3009 B3020:B3052 B3063:B3095 B3106:B3138 B3149:B3181 B3192:B3224 B3235:B3267 B3278:B3310 B3321:B3353 B3364:B3396 B3407:B3439 B3450:B3482 B3493:B3525 B3536:B3568 B3579:B3611</xm:sqref>
        </x14:dataValidation>
        <x14:dataValidation type="list" allowBlank="1" showErrorMessage="1" xr:uid="{00000000-0002-0000-0100-00005F000000}">
          <x14:formula1>
            <xm:f>BASE_DATOS!$AB$132:$AB$147</xm:f>
          </x14:formula1>
          <xm:sqref>B304</xm:sqref>
        </x14:dataValidation>
        <x14:dataValidation type="list" allowBlank="1" xr:uid="{00000000-0002-0000-0100-000060000000}">
          <x14:formula1>
            <xm:f>BASE_DATOS!$AD$274:$AD$291</xm:f>
          </x14:formula1>
          <xm:sqref>B648</xm:sqref>
        </x14:dataValidation>
        <x14:dataValidation type="list" allowBlank="1" xr:uid="{00000000-0002-0000-0100-000061000000}">
          <x14:formula1>
            <xm:f>BASE_DATOS!$AD$562:$AD$579</xm:f>
          </x14:formula1>
          <xm:sqref>B1337</xm:sqref>
        </x14:dataValidation>
        <x14:dataValidation type="list" allowBlank="1" showErrorMessage="1" xr:uid="{00000000-0002-0000-0100-000062000000}">
          <x14:formula1>
            <xm:f>BASE_DATOS!$AB$1105:$AB$1120</xm:f>
          </x14:formula1>
          <xm:sqref>B2626</xm:sqref>
        </x14:dataValidation>
        <x14:dataValidation type="list" allowBlank="1" xr:uid="{00000000-0002-0000-0100-000063000000}">
          <x14:formula1>
            <xm:f>BASE_DATOS!$AD$1229:$AD$1246</xm:f>
          </x14:formula1>
          <xm:sqref>B2928</xm:sqref>
        </x14:dataValidation>
        <x14:dataValidation type="list" allowBlank="1" xr:uid="{00000000-0002-0000-0100-000064000000}">
          <x14:formula1>
            <xm:f>BASE_DATOS!$AD$454:$AD$471</xm:f>
          </x14:formula1>
          <xm:sqref>B1079</xm:sqref>
        </x14:dataValidation>
        <x14:dataValidation type="list" allowBlank="1" showErrorMessage="1" xr:uid="{00000000-0002-0000-0100-000065000000}">
          <x14:formula1>
            <xm:f>BASE_DATOS!$AB$1357:$AB$1372</xm:f>
          </x14:formula1>
          <xm:sqref>B3228</xm:sqref>
        </x14:dataValidation>
        <x14:dataValidation type="list" allowBlank="1" xr:uid="{00000000-0002-0000-0100-000066000000}">
          <x14:formula1>
            <xm:f>BASE_DATOS!$AD$1139:$AD$1156</xm:f>
          </x14:formula1>
          <xm:sqref>B2713</xm:sqref>
        </x14:dataValidation>
        <x14:dataValidation type="list" allowBlank="1" showErrorMessage="1" xr:uid="{00000000-0002-0000-0100-000067000000}">
          <x14:formula1>
            <xm:f>BASE_DATOS!$AB$925:$AB$940</xm:f>
          </x14:formula1>
          <xm:sqref>B2196</xm:sqref>
        </x14:dataValidation>
        <x14:dataValidation type="list" allowBlank="1" showErrorMessage="1" xr:uid="{00000000-0002-0000-0100-000069000000}">
          <x14:formula1>
            <xm:f>BASE_DATOS!$AB$690:$AB$705</xm:f>
          </x14:formula1>
          <xm:sqref>B1637</xm:sqref>
        </x14:dataValidation>
        <x14:dataValidation type="list" allowBlank="1" showErrorMessage="1" xr:uid="{00000000-0002-0000-0100-00006A000000}">
          <x14:formula1>
            <xm:f>BASE_DATOS!$AB$889:$AB$904</xm:f>
          </x14:formula1>
          <xm:sqref>B2110</xm:sqref>
        </x14:dataValidation>
        <x14:dataValidation type="list" allowBlank="1" showErrorMessage="1" xr:uid="{00000000-0002-0000-0100-00006B000000}">
          <x14:formula1>
            <xm:f>BASE_DATOS!$AB$438:$AB$453</xm:f>
          </x14:formula1>
          <xm:sqref>B1035</xm:sqref>
        </x14:dataValidation>
        <x14:dataValidation type="list" allowBlank="1" xr:uid="{00000000-0002-0000-0100-00006C000000}">
          <x14:formula1>
            <xm:f>BASE_DATOS!$AD$851:$AD$868</xm:f>
          </x14:formula1>
          <xm:sqref>B2025</xm:sqref>
        </x14:dataValidation>
        <x14:dataValidation type="list" allowBlank="1" xr:uid="{00000000-0002-0000-0100-00006D000000}">
          <x14:formula1>
            <xm:f>BASE_DATOS!$AD$1319:$AD$1336</xm:f>
          </x14:formula1>
          <xm:sqref>B3143</xm:sqref>
        </x14:dataValidation>
        <x14:dataValidation type="list" allowBlank="1" showErrorMessage="1" xr:uid="{00000000-0002-0000-0100-00006E000000}">
          <x14:formula1>
            <xm:f>BASE_DATOS!$AB$330:$AB$345</xm:f>
          </x14:formula1>
          <xm:sqref>B777</xm:sqref>
        </x14:dataValidation>
        <x14:dataValidation type="list" allowBlank="1" xr:uid="{00000000-0002-0000-0100-00006F000000}">
          <x14:formula1>
            <xm:f>BASE_DATOS!$AD$1283:$AD$1300</xm:f>
          </x14:formula1>
          <xm:sqref>B3057</xm:sqref>
        </x14:dataValidation>
        <x14:dataValidation type="list" allowBlank="1" showErrorMessage="1" xr:uid="{00000000-0002-0000-0100-000070000000}">
          <x14:formula1>
            <xm:f>BASE_DATOS!$AB$727:$AB$742</xm:f>
          </x14:formula1>
          <xm:sqref>B1723</xm:sqref>
        </x14:dataValidation>
        <x14:dataValidation type="list" allowBlank="1" showErrorMessage="1" xr:uid="{00000000-0002-0000-0100-000072000000}">
          <x14:formula1>
            <xm:f>BASE_DATOS!$AB$907:$AB$922</xm:f>
          </x14:formula1>
          <xm:sqref>B2153</xm:sqref>
        </x14:dataValidation>
        <x14:dataValidation type="list" allowBlank="1" showErrorMessage="1" xr:uid="{00000000-0002-0000-0100-000073000000}">
          <x14:formula1>
            <xm:f>BASE_DATOS!$AB$636:$AB$651</xm:f>
          </x14:formula1>
          <xm:sqref>B1508</xm:sqref>
        </x14:dataValidation>
        <x14:dataValidation type="list" allowBlank="1" showErrorMessage="1" xr:uid="{00000000-0002-0000-0100-000074000000}">
          <x14:formula1>
            <xm:f>BASE_DATOS!$AB$186:$AB$201</xm:f>
          </x14:formula1>
          <xm:sqref>B432</xm:sqref>
        </x14:dataValidation>
        <x14:dataValidation type="list" allowBlank="1" showErrorMessage="1" xr:uid="{00000000-0002-0000-0100-000075000000}">
          <x14:formula1>
            <xm:f>BASE_DATOS!$AB$258:$AB$273</xm:f>
          </x14:formula1>
          <xm:sqref>B604</xm:sqref>
        </x14:dataValidation>
        <x14:dataValidation type="list" allowBlank="1" xr:uid="{00000000-0002-0000-0100-000076000000}">
          <x14:formula1>
            <xm:f>BASE_DATOS!$AD$1193:$AD$1210</xm:f>
          </x14:formula1>
          <xm:sqref>B2842</xm:sqref>
        </x14:dataValidation>
        <x14:dataValidation type="list" allowBlank="1" xr:uid="{00000000-0002-0000-0100-000077000000}">
          <x14:formula1>
            <xm:f>BASE_DATOS!$AD$382:$AD$399</xm:f>
          </x14:formula1>
          <xm:sqref>B907</xm:sqref>
        </x14:dataValidation>
        <x14:dataValidation type="list" allowBlank="1" xr:uid="{00000000-0002-0000-0100-000078000000}">
          <x14:formula1>
            <xm:f>BASE_DATOS!$AD$202:$AD$219</xm:f>
          </x14:formula1>
          <xm:sqref>B476</xm:sqref>
        </x14:dataValidation>
        <x14:dataValidation type="list" allowBlank="1" xr:uid="{00000000-0002-0000-0100-000079000000}">
          <x14:formula1>
            <xm:f>BASE_DATOS!$AD$977:$AD$994</xm:f>
          </x14:formula1>
          <xm:sqref>B2326</xm:sqref>
        </x14:dataValidation>
        <x14:dataValidation type="list" allowBlank="1" showErrorMessage="1" xr:uid="{00000000-0002-0000-0100-00007A000000}">
          <x14:formula1>
            <xm:f>BASE_DATOS!$AB$78:$AB$93</xm:f>
          </x14:formula1>
          <xm:sqref>B175</xm:sqref>
        </x14:dataValidation>
        <x14:dataValidation type="list" allowBlank="1" showErrorMessage="1" xr:uid="{00000000-0002-0000-0100-00007B000000}">
          <x14:formula1>
            <xm:f>BASE_DATOS!$AB$745:$AB$760</xm:f>
          </x14:formula1>
          <xm:sqref>B1766</xm:sqref>
        </x14:dataValidation>
        <x14:dataValidation type="list" allowBlank="1" showErrorMessage="1" xr:uid="{00000000-0002-0000-0100-00007C000000}">
          <x14:formula1>
            <xm:f>BASE_DATOS!$AB$294:$AB$309</xm:f>
          </x14:formula1>
          <xm:sqref>B690</xm:sqref>
        </x14:dataValidation>
        <x14:dataValidation type="list" allowBlank="1" showErrorMessage="1" xr:uid="{00000000-0002-0000-0100-00007D000000}">
          <x14:formula1>
            <xm:f>BASE_DATOS!$AB$456:$AB$471</xm:f>
          </x14:formula1>
          <xm:sqref>B1078</xm:sqref>
        </x14:dataValidation>
        <x14:dataValidation type="list" allowBlank="1" xr:uid="{00000000-0002-0000-0100-00007E000000}">
          <x14:formula1>
            <xm:f>BASE_DATOS!$AD$94:$AD$111</xm:f>
          </x14:formula1>
          <xm:sqref>B219</xm:sqref>
        </x14:dataValidation>
        <x14:dataValidation type="list" allowBlank="1" xr:uid="{00000000-0002-0000-0100-00007F000000}">
          <x14:formula1>
            <xm:f>BASE_DATOS!$AD$58:$AD$68</xm:f>
          </x14:formula1>
          <xm:sqref>B133</xm:sqref>
        </x14:dataValidation>
        <x14:dataValidation type="list" allowBlank="1" xr:uid="{00000000-0002-0000-0100-000080000000}">
          <x14:formula1>
            <xm:f>BASE_DATOS!$AD$580:$AD$597</xm:f>
          </x14:formula1>
          <xm:sqref>B1380</xm:sqref>
        </x14:dataValidation>
        <x14:dataValidation type="list" allowBlank="1" xr:uid="{00000000-0002-0000-0100-000081000000}">
          <x14:formula1>
            <xm:f>BASE_DATOS!$AD$959:$AD$976</xm:f>
          </x14:formula1>
          <xm:sqref>B2283</xm:sqref>
        </x14:dataValidation>
        <x14:dataValidation type="list" allowBlank="1" showErrorMessage="1" xr:uid="{00000000-0002-0000-0100-000082000000}">
          <x14:formula1>
            <xm:f>BASE_DATOS!$AB$1465:$AB$1479</xm:f>
          </x14:formula1>
          <xm:sqref>B3443</xm:sqref>
        </x14:dataValidation>
        <x14:dataValidation type="list" allowBlank="1" xr:uid="{00000000-0002-0000-0100-000083000000}">
          <x14:formula1>
            <xm:f>BASE_DATOS!$AD$598:$AD$615</xm:f>
          </x14:formula1>
          <xm:sqref>B1423</xm:sqref>
        </x14:dataValidation>
        <x14:dataValidation type="list" allowBlank="1" xr:uid="{00000000-0002-0000-0100-000084000000}">
          <x14:formula1>
            <xm:f>BASE_DATOS!$AD$779:$AD$796</xm:f>
          </x14:formula1>
          <xm:sqref>B1853</xm:sqref>
        </x14:dataValidation>
        <x14:dataValidation type="list" allowBlank="1" xr:uid="{00000000-0002-0000-0100-000085000000}">
          <x14:formula1>
            <xm:f>BASE_DATOS!$AD$130:$AD$147</xm:f>
          </x14:formula1>
          <xm:sqref>B305</xm:sqref>
        </x14:dataValidation>
        <x14:dataValidation type="list" allowBlank="1" showErrorMessage="1" xr:uid="{00000000-0002-0000-0100-000086000000}">
          <x14:formula1>
            <xm:f>BASE_DATOS!$AB$276:$AB$291</xm:f>
          </x14:formula1>
          <xm:sqref>B647</xm:sqref>
        </x14:dataValidation>
        <x14:dataValidation type="list" allowBlank="1" showErrorMessage="1" xr:uid="{00000000-0002-0000-0100-000087000000}">
          <x14:formula1>
            <xm:f>BASE_DATOS!$AB$654:$AB$669</xm:f>
          </x14:formula1>
          <xm:sqref>B1551</xm:sqref>
        </x14:dataValidation>
        <x14:dataValidation type="list" allowBlank="1" xr:uid="{00000000-0002-0000-0100-000088000000}">
          <x14:formula1>
            <xm:f>BASE_DATOS!$AD$797:$AD$814</xm:f>
          </x14:formula1>
          <xm:sqref>B1896</xm:sqref>
        </x14:dataValidation>
        <x14:dataValidation type="list" allowBlank="1" showErrorMessage="1" xr:uid="{00000000-0002-0000-0100-000089000000}">
          <x14:formula1>
            <xm:f>BASE_DATOS!$AB$763:$AB$778</xm:f>
          </x14:formula1>
          <xm:sqref>B1809</xm:sqref>
        </x14:dataValidation>
        <x14:dataValidation type="list" allowBlank="1" showErrorMessage="1" xr:uid="{00000000-0002-0000-0100-00008A000000}">
          <x14:formula1>
            <xm:f>BASE_DATOS!$AB$1303:$AB$1318</xm:f>
          </x14:formula1>
          <xm:sqref>B3099</xm:sqref>
        </x14:dataValidation>
        <x14:dataValidation type="list" allowBlank="1" showErrorMessage="1" xr:uid="{00000000-0002-0000-0100-00008B000000}">
          <x14:formula1>
            <xm:f>BASE_DATOS!$AB$96:$AB$111</xm:f>
          </x14:formula1>
          <xm:sqref>B218</xm:sqref>
        </x14:dataValidation>
        <x14:dataValidation type="list" allowBlank="1" showErrorMessage="1" xr:uid="{00000000-0002-0000-0100-00008C000000}">
          <x14:formula1>
            <xm:f>BASE_DATOS!$AB$1501:$AB$1515</xm:f>
          </x14:formula1>
          <xm:sqref>B3572</xm:sqref>
        </x14:dataValidation>
        <x14:dataValidation type="list" allowBlank="1" xr:uid="{00000000-0002-0000-0100-00008D000000}">
          <x14:formula1>
            <xm:f>BASE_DATOS!$AD$1085:$AD$1102</xm:f>
          </x14:formula1>
          <xm:sqref>B2584</xm:sqref>
        </x14:dataValidation>
        <x14:dataValidation type="list" allowBlank="1" xr:uid="{00000000-0002-0000-0100-00008E000000}">
          <x14:formula1>
            <xm:f>BASE_DATOS!$AD$310:$AD$327</xm:f>
          </x14:formula1>
          <xm:sqref>B734</xm:sqref>
        </x14:dataValidation>
        <x14:dataValidation type="list" allowBlank="1" showErrorMessage="1" xr:uid="{00000000-0002-0000-0100-00008F000000}">
          <x14:formula1>
            <xm:f>BASE_DATOS!$AB$853:$AB$868</xm:f>
          </x14:formula1>
          <xm:sqref>B2024</xm:sqref>
        </x14:dataValidation>
        <x14:dataValidation type="list" allowBlank="1" showErrorMessage="1" xr:uid="{00000000-0002-0000-0100-000090000000}">
          <x14:formula1>
            <xm:f>BASE_DATOS!$AB$871:$AB$886</xm:f>
          </x14:formula1>
          <xm:sqref>B2067</xm:sqref>
        </x14:dataValidation>
        <x14:dataValidation type="list" allowBlank="1" xr:uid="{00000000-0002-0000-0100-000091000000}">
          <x14:formula1>
            <xm:f>BASE_DATOS!$AD$1175:$AD$1192</xm:f>
          </x14:formula1>
          <xm:sqref>B2799</xm:sqref>
        </x14:dataValidation>
        <x14:dataValidation type="list" allowBlank="1" showErrorMessage="1" xr:uid="{00000000-0002-0000-0100-000092000000}">
          <x14:formula1>
            <xm:f>BASE_DATOS!$AB$1123:$AB$1138</xm:f>
          </x14:formula1>
          <xm:sqref>B2669</xm:sqref>
        </x14:dataValidation>
        <x14:dataValidation type="list" allowBlank="1" showErrorMessage="1" xr:uid="{00000000-0002-0000-0100-000093000000}">
          <x14:formula1>
            <xm:f>BASE_DATOS!$AB$474:$AB$489</xm:f>
          </x14:formula1>
          <xm:sqref>B1121</xm:sqref>
        </x14:dataValidation>
        <x14:dataValidation type="list" allowBlank="1" showErrorMessage="1" xr:uid="{00000000-0002-0000-0100-000094000000}">
          <x14:formula1>
            <xm:f>BASE_DATOS!$AB$1069:$AB$1084</xm:f>
          </x14:formula1>
          <xm:sqref>B2540</xm:sqref>
        </x14:dataValidation>
        <x14:dataValidation type="list" allowBlank="1" xr:uid="{00000000-0002-0000-0100-000095000000}">
          <x14:formula1>
            <xm:f>BASE_DATOS!$AD$400:$AD$417</xm:f>
          </x14:formula1>
          <xm:sqref>B950</xm:sqref>
        </x14:dataValidation>
        <x14:dataValidation type="list" allowBlank="1" showErrorMessage="1" xr:uid="{00000000-0002-0000-0100-000096000000}">
          <x14:formula1>
            <xm:f>BASE_DATOS!$AB$781:$AB$796</xm:f>
          </x14:formula1>
          <xm:sqref>B1852</xm:sqref>
        </x14:dataValidation>
        <x14:dataValidation type="list" allowBlank="1" showErrorMessage="1" xr:uid="{00000000-0002-0000-0100-000097000000}">
          <x14:formula1>
            <xm:f>BASE_DATOS!$AB$961:$AB$976</xm:f>
          </x14:formula1>
          <xm:sqref>B2282</xm:sqref>
        </x14:dataValidation>
        <x14:dataValidation type="list" allowBlank="1" xr:uid="{00000000-0002-0000-0100-000098000000}">
          <x14:formula1>
            <xm:f>BASE_DATOS!$AD$1355:$AD$1372</xm:f>
          </x14:formula1>
          <xm:sqref>B3229</xm:sqref>
        </x14:dataValidation>
        <x14:dataValidation type="list" allowBlank="1" xr:uid="{00000000-0002-0000-0100-000099000000}">
          <x14:formula1>
            <xm:f>BASE_DATOS!$B$1:$M$1</xm:f>
          </x14:formula1>
          <xm:sqref>C1</xm:sqref>
        </x14:dataValidation>
        <x14:dataValidation type="list" allowBlank="1" xr:uid="{00000000-0002-0000-0100-00009A000000}">
          <x14:formula1>
            <xm:f>BASE_DATOS!$AD$220:$AD$237</xm:f>
          </x14:formula1>
          <xm:sqref>B519</xm:sqref>
        </x14:dataValidation>
        <x14:dataValidation type="list" allowBlank="1" showErrorMessage="1" xr:uid="{00000000-0002-0000-0100-00009B000000}">
          <x14:formula1>
            <xm:f>BASE_DATOS!$AB$384:$AB$399</xm:f>
          </x14:formula1>
          <xm:sqref>B906</xm:sqref>
        </x14:dataValidation>
        <x14:dataValidation type="list" allowBlank="1" showErrorMessage="1" xr:uid="{00000000-0002-0000-0100-00009C000000}">
          <x14:formula1>
            <xm:f>BASE_DATOS!$AB$564:$AB$579</xm:f>
          </x14:formula1>
          <xm:sqref>B1336</xm:sqref>
        </x14:dataValidation>
        <x14:dataValidation type="list" allowBlank="1" showErrorMessage="1" xr:uid="{00000000-0002-0000-0100-00009E000000}">
          <x14:formula1>
            <xm:f>BASE_DATOS!$AB$1483:$AB$1497</xm:f>
          </x14:formula1>
          <xm:sqref>B3529</xm:sqref>
        </x14:dataValidation>
        <x14:dataValidation type="list" allowBlank="1" showErrorMessage="1" xr:uid="{00000000-0002-0000-0100-00009F000000}">
          <x14:formula1>
            <xm:f>BASE_DATOS!$AB$672:$AB$687</xm:f>
          </x14:formula1>
          <xm:sqref>B1594</xm:sqref>
        </x14:dataValidation>
        <x14:dataValidation type="list" allowBlank="1" showErrorMessage="1" xr:uid="{00000000-0002-0000-0100-0000A0000000}">
          <x14:formula1>
            <xm:f>BASE_DATOS!$AB$1087:$AB$1102</xm:f>
          </x14:formula1>
          <xm:sqref>B2583</xm:sqref>
        </x14:dataValidation>
        <x14:dataValidation type="list" allowBlank="1" xr:uid="{00000000-0002-0000-0100-0000A1000000}">
          <x14:formula1>
            <xm:f>BASE_DATOS!$AD$1103:$AD$1120</xm:f>
          </x14:formula1>
          <xm:sqref>B2627</xm:sqref>
        </x14:dataValidation>
        <x14:dataValidation type="list" allowBlank="1" showErrorMessage="1" xr:uid="{00000000-0002-0000-0100-0000A2000000}">
          <x14:formula1>
            <xm:f>BASE_DATOS!$AB$23:$AB$38</xm:f>
          </x14:formula1>
          <xm:sqref>B46</xm:sqref>
        </x14:dataValidation>
        <x14:dataValidation type="list" allowBlank="1" xr:uid="{00000000-0002-0000-0100-0000A3000000}">
          <x14:formula1>
            <xm:f>BASE_DATOS!$AD$1409:$AD$1425</xm:f>
          </x14:formula1>
          <xm:sqref>B3358</xm:sqref>
        </x14:dataValidation>
        <x14:dataValidation type="list" allowBlank="1" showErrorMessage="1" xr:uid="{00000000-0002-0000-0100-0000A4000000}">
          <x14:formula1>
            <xm:f>BASE_DATOS!$AB$582:$AB$597</xm:f>
          </x14:formula1>
          <xm:sqref>B1379</xm:sqref>
        </x14:dataValidation>
        <x14:dataValidation type="list" allowBlank="1" xr:uid="{00000000-0002-0000-0100-0000A5000000}">
          <x14:formula1>
            <xm:f>BASE_DATOS!$AD$1067:$AD$1084</xm:f>
          </x14:formula1>
          <xm:sqref>B2541</xm:sqref>
        </x14:dataValidation>
        <x14:dataValidation type="list" allowBlank="1" showErrorMessage="1" xr:uid="{00000000-0002-0000-0100-0000A6000000}">
          <x14:formula1>
            <xm:f>BASE_DATOS!$AB$1231:$AB$1246</xm:f>
          </x14:formula1>
          <xm:sqref>B2927</xm:sqref>
        </x14:dataValidation>
        <x14:dataValidation type="list" allowBlank="1" showErrorMessage="1" xr:uid="{00000000-0002-0000-0100-0000A7000000}">
          <x14:formula1>
            <xm:f>BASE_DATOS!$AB$1393:$AB$1407</xm:f>
          </x14:formula1>
          <xm:sqref>B3314</xm:sqref>
        </x14:dataValidation>
        <x14:dataValidation type="list" allowBlank="1" xr:uid="{00000000-0002-0000-0100-0000A8000000}">
          <x14:formula1>
            <xm:f>BASE_DATOS!$AD$1391:$AD$1407</xm:f>
          </x14:formula1>
          <xm:sqref>B3315</xm:sqref>
        </x14:dataValidation>
        <x14:dataValidation type="list" allowBlank="1" showErrorMessage="1" xr:uid="{00000000-0002-0000-0100-0000A9000000}">
          <x14:formula1>
            <xm:f>BASE_DATOS!$AB$1051:$AB$1066</xm:f>
          </x14:formula1>
          <xm:sqref>B2497</xm:sqref>
        </x14:dataValidation>
        <x14:dataValidation type="list" allowBlank="1" xr:uid="{00000000-0002-0000-0100-0000AA000000}">
          <x14:formula1>
            <xm:f>BASE_DATOS!$AD$1301:$AD$1318</xm:f>
          </x14:formula1>
          <xm:sqref>B3100</xm:sqref>
        </x14:dataValidation>
        <x14:dataValidation type="list" allowBlank="1" showErrorMessage="1" xr:uid="{00000000-0002-0000-0100-0000AB000000}">
          <x14:formula1>
            <xm:f>BASE_DATOS!$W$2:$W$101</xm:f>
          </x14:formula1>
          <xm:sqref>C2 C45 C88 C131 C174 C217 C260 C303 C346 C388 C431 C474 C517 C560 C603 C646 C689 C732 C776 C819 C862 C905 C948 C991 C1034 C1077 C1120 C1163 C1206 C1249 C1292 C1335 C1378 C1421 C1464 C1507 C1550 C1593 C1636 C1679 C1722 C1765 C1808 C1851 C1894 C1937 C1980 C2023 C2066 C2109 C2152 C2195 C2238 C2281 C2324 C2367 C2410 C2453 C2496 C2539 C2582 C2625 C2668 C2711 C2754 C2797 C2840 C2883 C2926 C2969 C3012 C3055 C3098 C3141 C3184 C3227 C3270 C3313 C3356 C3399 C3442 C3485 C3528 C3571</xm:sqref>
        </x14:dataValidation>
        <x14:dataValidation type="list" allowBlank="1" showErrorMessage="1" xr:uid="{00000000-0002-0000-0100-0000AC000000}">
          <x14:formula1>
            <xm:f>BASE_DATOS!$AB$1177:$AB$1192</xm:f>
          </x14:formula1>
          <xm:sqref>B2798</xm:sqref>
        </x14:dataValidation>
        <x14:dataValidation type="list" allowBlank="1" xr:uid="{00000000-0002-0000-0100-0000AD000000}">
          <x14:formula1>
            <xm:f>BASE_DATOS!$AD$184:$AD$201</xm:f>
          </x14:formula1>
          <xm:sqref>B433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15</vt:i4>
      </vt:variant>
    </vt:vector>
  </HeadingPairs>
  <TitlesOfParts>
    <vt:vector size="17" baseType="lpstr">
      <vt:lpstr>BASE_DATOS</vt:lpstr>
      <vt:lpstr>Acciones_aportes</vt:lpstr>
      <vt:lpstr>Centro_de_Estudios_Generales</vt:lpstr>
      <vt:lpstr>Centro_de_Investigación_Docencia_y_Extensión_Artística</vt:lpstr>
      <vt:lpstr>Centro_de_Investigación_y_Docencia_en_Educación</vt:lpstr>
      <vt:lpstr>Facultad_de_Ciencias_de_la_Salud</vt:lpstr>
      <vt:lpstr>Facultad_de_Ciencias_de_la_Tierra_y_el_Mar</vt:lpstr>
      <vt:lpstr>Facultad_de_Ciencias_Exactas_y_Naturales</vt:lpstr>
      <vt:lpstr>Facultad_de_Ciencias_Sociales</vt:lpstr>
      <vt:lpstr>Facultad_de_Filosofía_y_Letras</vt:lpstr>
      <vt:lpstr>Rectoría</vt:lpstr>
      <vt:lpstr>Sección_Regional_Huetar_Norte_y_Caribe</vt:lpstr>
      <vt:lpstr>Sede_Región_Brunca</vt:lpstr>
      <vt:lpstr>Sede_Región_Chorotega</vt:lpstr>
      <vt:lpstr>Vicerrectoría_de_Administración</vt:lpstr>
      <vt:lpstr>Vicerrectoría_de_Docencia</vt:lpstr>
      <vt:lpstr>Vicerrectoría_de_Vida_Estudiantil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N00165033</dc:creator>
  <cp:lastModifiedBy>MAYELA VEGA FALLAS</cp:lastModifiedBy>
  <dcterms:created xsi:type="dcterms:W3CDTF">2022-07-21T18:11:28Z</dcterms:created>
  <dcterms:modified xsi:type="dcterms:W3CDTF">2025-06-23T21:50:06Z</dcterms:modified>
</cp:coreProperties>
</file>